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480" activeTab="1"/>
  </bookViews>
  <sheets>
    <sheet name="Лист1" sheetId="2" r:id="rId1"/>
    <sheet name="хореографы" sheetId="1" r:id="rId2"/>
  </sheets>
  <definedNames>
    <definedName name="_xlnm.Print_Area" localSheetId="1">хореографы!$A$1:$X$118</definedName>
  </definedNames>
  <calcPr calcId="124519"/>
</workbook>
</file>

<file path=xl/calcChain.xml><?xml version="1.0" encoding="utf-8"?>
<calcChain xmlns="http://schemas.openxmlformats.org/spreadsheetml/2006/main">
  <c r="K23" i="1"/>
  <c r="I23"/>
  <c r="K21"/>
  <c r="I21"/>
  <c r="K20"/>
  <c r="J20"/>
  <c r="I20" s="1"/>
  <c r="W20" s="1"/>
  <c r="K19"/>
  <c r="I19" s="1"/>
  <c r="W19" s="1"/>
  <c r="K18"/>
  <c r="I18" s="1"/>
  <c r="W18" s="1"/>
  <c r="K17"/>
  <c r="J17" s="1"/>
  <c r="I17" s="1"/>
  <c r="K16"/>
  <c r="I16"/>
  <c r="W16" s="1"/>
  <c r="K15"/>
  <c r="J15"/>
  <c r="I15" s="1"/>
  <c r="W15" s="1"/>
  <c r="K14"/>
  <c r="J14" s="1"/>
  <c r="K13"/>
  <c r="I13"/>
  <c r="K12"/>
  <c r="J12"/>
  <c r="I12" s="1"/>
  <c r="N11"/>
  <c r="M11"/>
  <c r="L11"/>
  <c r="N10"/>
  <c r="M10"/>
  <c r="L10"/>
  <c r="W96"/>
  <c r="W93"/>
  <c r="W86"/>
  <c r="W77"/>
  <c r="W71"/>
  <c r="W66"/>
  <c r="W47"/>
  <c r="W42"/>
  <c r="W35"/>
  <c r="W25"/>
  <c r="V59"/>
  <c r="U59"/>
  <c r="T59"/>
  <c r="T64" s="1"/>
  <c r="S59"/>
  <c r="R59"/>
  <c r="Q59"/>
  <c r="P59"/>
  <c r="O59"/>
  <c r="N59"/>
  <c r="M59"/>
  <c r="M54" s="1"/>
  <c r="N86"/>
  <c r="M86"/>
  <c r="L77"/>
  <c r="K82"/>
  <c r="J82" s="1"/>
  <c r="I82" s="1"/>
  <c r="K36"/>
  <c r="K56"/>
  <c r="K55" s="1"/>
  <c r="K51"/>
  <c r="I51" s="1"/>
  <c r="V84"/>
  <c r="T84"/>
  <c r="U84"/>
  <c r="S84"/>
  <c r="R84"/>
  <c r="Q84"/>
  <c r="P84"/>
  <c r="O84"/>
  <c r="V74"/>
  <c r="T74"/>
  <c r="U74"/>
  <c r="S74"/>
  <c r="Q74"/>
  <c r="O74"/>
  <c r="P74"/>
  <c r="R74"/>
  <c r="K73"/>
  <c r="J73" s="1"/>
  <c r="I73" s="1"/>
  <c r="K72"/>
  <c r="J72" s="1"/>
  <c r="V64"/>
  <c r="U64"/>
  <c r="S64"/>
  <c r="R64"/>
  <c r="Q64"/>
  <c r="P64"/>
  <c r="O64"/>
  <c r="V52"/>
  <c r="U52"/>
  <c r="T52"/>
  <c r="S52"/>
  <c r="R52"/>
  <c r="Q52"/>
  <c r="P52"/>
  <c r="O52"/>
  <c r="V45"/>
  <c r="U45"/>
  <c r="T45"/>
  <c r="S45"/>
  <c r="R45"/>
  <c r="Q45"/>
  <c r="P45"/>
  <c r="O45"/>
  <c r="V41"/>
  <c r="U41"/>
  <c r="T41"/>
  <c r="S41"/>
  <c r="R41"/>
  <c r="Q41"/>
  <c r="P41"/>
  <c r="O41"/>
  <c r="V33"/>
  <c r="T33"/>
  <c r="U33"/>
  <c r="S33"/>
  <c r="R33"/>
  <c r="Q33"/>
  <c r="P33"/>
  <c r="O33"/>
  <c r="Q24"/>
  <c r="P24"/>
  <c r="O24"/>
  <c r="J55"/>
  <c r="L93"/>
  <c r="M93"/>
  <c r="M85" s="1"/>
  <c r="N85"/>
  <c r="L86"/>
  <c r="M65"/>
  <c r="J35"/>
  <c r="L96"/>
  <c r="L66"/>
  <c r="L65" s="1"/>
  <c r="K100"/>
  <c r="I100" s="1"/>
  <c r="K99"/>
  <c r="I99" s="1"/>
  <c r="K98"/>
  <c r="I98" s="1"/>
  <c r="K97"/>
  <c r="K95"/>
  <c r="I95" s="1"/>
  <c r="K94"/>
  <c r="K92"/>
  <c r="J92" s="1"/>
  <c r="I92" s="1"/>
  <c r="K91"/>
  <c r="J91" s="1"/>
  <c r="I91" s="1"/>
  <c r="K90"/>
  <c r="J90" s="1"/>
  <c r="I90" s="1"/>
  <c r="K89"/>
  <c r="J89" s="1"/>
  <c r="I89" s="1"/>
  <c r="K88"/>
  <c r="J88" s="1"/>
  <c r="I88" s="1"/>
  <c r="K87"/>
  <c r="J87"/>
  <c r="I87" s="1"/>
  <c r="K81"/>
  <c r="J81" s="1"/>
  <c r="I81" s="1"/>
  <c r="K80"/>
  <c r="J80" s="1"/>
  <c r="I80" s="1"/>
  <c r="K79"/>
  <c r="J79" s="1"/>
  <c r="J77" s="1"/>
  <c r="K78"/>
  <c r="I78" s="1"/>
  <c r="K70"/>
  <c r="I70" s="1"/>
  <c r="K69"/>
  <c r="I69" s="1"/>
  <c r="K68"/>
  <c r="J68" s="1"/>
  <c r="J66" s="1"/>
  <c r="K67"/>
  <c r="K62"/>
  <c r="J62" s="1"/>
  <c r="J59" s="1"/>
  <c r="J54" s="1"/>
  <c r="K61"/>
  <c r="I61" s="1"/>
  <c r="W61" s="1"/>
  <c r="K60"/>
  <c r="I60" s="1"/>
  <c r="W60" s="1"/>
  <c r="J47"/>
  <c r="L47"/>
  <c r="M47"/>
  <c r="N47"/>
  <c r="L54"/>
  <c r="N54"/>
  <c r="N53" s="1"/>
  <c r="K44"/>
  <c r="J44" s="1"/>
  <c r="K49"/>
  <c r="I49" s="1"/>
  <c r="K50"/>
  <c r="I50" s="1"/>
  <c r="K48"/>
  <c r="I48" s="1"/>
  <c r="K43"/>
  <c r="J43" s="1"/>
  <c r="I43" s="1"/>
  <c r="K37"/>
  <c r="K38"/>
  <c r="I38" s="1"/>
  <c r="K39"/>
  <c r="I39" s="1"/>
  <c r="K40"/>
  <c r="I40" s="1"/>
  <c r="I37"/>
  <c r="I36"/>
  <c r="K27"/>
  <c r="I27" s="1"/>
  <c r="J28"/>
  <c r="I28" s="1"/>
  <c r="K29"/>
  <c r="I29" s="1"/>
  <c r="K30"/>
  <c r="I30" s="1"/>
  <c r="K31"/>
  <c r="J31" s="1"/>
  <c r="I31" s="1"/>
  <c r="K32"/>
  <c r="J32" s="1"/>
  <c r="I32" s="1"/>
  <c r="K26"/>
  <c r="I26" s="1"/>
  <c r="L35"/>
  <c r="M35"/>
  <c r="N42"/>
  <c r="N35"/>
  <c r="N25"/>
  <c r="L76"/>
  <c r="M76"/>
  <c r="L42"/>
  <c r="M42"/>
  <c r="L25"/>
  <c r="M25"/>
  <c r="I14" l="1"/>
  <c r="W14" s="1"/>
  <c r="J11"/>
  <c r="J10" s="1"/>
  <c r="I11"/>
  <c r="I10" s="1"/>
  <c r="K11"/>
  <c r="K10" s="1"/>
  <c r="K77"/>
  <c r="U103"/>
  <c r="K66"/>
  <c r="I56"/>
  <c r="K93"/>
  <c r="L53"/>
  <c r="L85"/>
  <c r="O103"/>
  <c r="Q103"/>
  <c r="P103"/>
  <c r="R103"/>
  <c r="V103"/>
  <c r="N46"/>
  <c r="N34" s="1"/>
  <c r="N102" s="1"/>
  <c r="M53"/>
  <c r="M46" s="1"/>
  <c r="M34" s="1"/>
  <c r="M102" s="1"/>
  <c r="I44"/>
  <c r="J42"/>
  <c r="I42"/>
  <c r="I47"/>
  <c r="I86"/>
  <c r="K25"/>
  <c r="I35"/>
  <c r="K42"/>
  <c r="L46"/>
  <c r="L34" s="1"/>
  <c r="K76"/>
  <c r="K86"/>
  <c r="J94"/>
  <c r="I94" s="1"/>
  <c r="I93" s="1"/>
  <c r="K96"/>
  <c r="S103"/>
  <c r="T103"/>
  <c r="K35"/>
  <c r="J76"/>
  <c r="I79"/>
  <c r="I77" s="1"/>
  <c r="J71"/>
  <c r="I72"/>
  <c r="I71" s="1"/>
  <c r="I25"/>
  <c r="J25"/>
  <c r="J65"/>
  <c r="J53" s="1"/>
  <c r="J46" s="1"/>
  <c r="J86"/>
  <c r="K71"/>
  <c r="K59"/>
  <c r="K54" s="1"/>
  <c r="K47"/>
  <c r="I62"/>
  <c r="I67"/>
  <c r="I68"/>
  <c r="J97"/>
  <c r="I59" l="1"/>
  <c r="W62"/>
  <c r="W59" s="1"/>
  <c r="I55"/>
  <c r="W55" s="1"/>
  <c r="W54" s="1"/>
  <c r="W56"/>
  <c r="K65"/>
  <c r="K53" s="1"/>
  <c r="K46" s="1"/>
  <c r="K34" s="1"/>
  <c r="K102" s="1"/>
  <c r="K103" s="1"/>
  <c r="L102"/>
  <c r="J93"/>
  <c r="K85"/>
  <c r="J34"/>
  <c r="J96"/>
  <c r="I97"/>
  <c r="I96" s="1"/>
  <c r="I85" s="1"/>
  <c r="I66"/>
  <c r="I65" s="1"/>
  <c r="I54" l="1"/>
  <c r="W12"/>
  <c r="W11" s="1"/>
  <c r="J85"/>
  <c r="J102" s="1"/>
  <c r="J103" s="1"/>
  <c r="I76"/>
  <c r="I53" s="1"/>
  <c r="I46" s="1"/>
  <c r="I34" s="1"/>
  <c r="I102" s="1"/>
  <c r="I103" l="1"/>
</calcChain>
</file>

<file path=xl/comments1.xml><?xml version="1.0" encoding="utf-8"?>
<comments xmlns="http://schemas.openxmlformats.org/spreadsheetml/2006/main">
  <authors>
    <author>User</author>
    <author>Админ</author>
  </authors>
  <commentLis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2106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1404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756 + 36 Астрономия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70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648 
-36 Астрономия</t>
        </r>
      </text>
    </comment>
    <comment ref="I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3834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ФГОС2556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642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428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48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142</t>
        </r>
      </text>
    </comment>
    <comment ref="K4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142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72</t>
        </r>
      </text>
    </comment>
    <comment ref="I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3084</t>
        </r>
      </text>
    </comment>
    <comment ref="K4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2056</t>
        </r>
      </text>
    </comment>
    <comment ref="I4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454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302</t>
        </r>
      </text>
    </comment>
    <comment ref="K5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68</t>
        </r>
      </text>
    </comment>
    <comment ref="I5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2630</t>
        </r>
      </text>
    </comment>
    <comment ref="K5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1754</t>
        </r>
      </text>
    </comment>
    <comment ref="N56" authorId="1">
      <text>
        <r>
          <rPr>
            <b/>
            <sz val="9"/>
            <color indexed="81"/>
            <rFont val="Tahoma"/>
            <family val="2"/>
            <charset val="204"/>
          </rPr>
          <t>Админ:
Распределение индивидуальных занятий по семестрам:
1 семестр - 6
2 семестр -10
3 семестр -7
4 семестр - 10
5 семестр - 7
6 семестр -8
7 семестр -7
8 семестр -7
Итого: 62 часа</t>
        </r>
      </text>
    </comment>
    <comment ref="N60" authorId="1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1 семестр - 5
2 семестр -7
3 семестр -6
4 семестр - 7
5 семестр - 6
6 семестр -6
7 семестр -7
8 семестр -6
Итого: 50 часов</t>
        </r>
      </text>
    </comment>
    <comment ref="N61" authorId="1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индивидуальных занятий по семестрам:
1 семестр - 5
2 семестр -7
3 семестр -6
4 семестр - 7
5 семестр - 6
6 семестр -6
7 семестр -7
8 семестр -6
Итого: 50 часов</t>
        </r>
      </text>
    </comment>
    <comment ref="I8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1620</t>
        </r>
      </text>
    </comment>
    <comment ref="K8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1080</t>
        </r>
      </text>
    </comment>
    <comment ref="N91" authorId="1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3 сем.-4 час.
3 сем.-4 час.</t>
        </r>
      </text>
    </comment>
    <comment ref="I10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5454</t>
        </r>
      </text>
    </comment>
    <comment ref="K10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ФГОС 3636</t>
        </r>
      </text>
    </comment>
    <comment ref="P11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3 - общеобразовательные
3 - спец дисциплины:
режиссура,
актерское мастерство,
сцен.движение
</t>
        </r>
      </text>
    </comment>
  </commentList>
</comments>
</file>

<file path=xl/sharedStrings.xml><?xml version="1.0" encoding="utf-8"?>
<sst xmlns="http://schemas.openxmlformats.org/spreadsheetml/2006/main" count="353" uniqueCount="264">
  <si>
    <t>Всего</t>
  </si>
  <si>
    <t>Индекс</t>
  </si>
  <si>
    <t>Элементы учебного процесса, в том числе учебные дисциплины, профессиональные модули, междисциплинарные курсы</t>
  </si>
  <si>
    <t>Распределение по семестрам</t>
  </si>
  <si>
    <t>Зачёты</t>
  </si>
  <si>
    <t>Экза-мены</t>
  </si>
  <si>
    <t>Обязательные учебные занятия</t>
  </si>
  <si>
    <t>1 курс</t>
  </si>
  <si>
    <t>2 курс</t>
  </si>
  <si>
    <t>3 курс</t>
  </si>
  <si>
    <t>4 курс</t>
  </si>
  <si>
    <t>Распередение обязательных учебных занятий по курсам и семестрам</t>
  </si>
  <si>
    <t>Максим. учеб. нагрузка на студента</t>
  </si>
  <si>
    <t>Контр. раб.</t>
  </si>
  <si>
    <t>Курс. раб.</t>
  </si>
  <si>
    <t>1 с. 17 н.</t>
  </si>
  <si>
    <t>2 с. 22 н.</t>
  </si>
  <si>
    <t>3 с. 16 н.</t>
  </si>
  <si>
    <t>4 с. 22 н.</t>
  </si>
  <si>
    <t>5 с. 16 н.</t>
  </si>
  <si>
    <t>7 с. 16 н.</t>
  </si>
  <si>
    <t>ОД. 01</t>
  </si>
  <si>
    <t>Базовые учебные дисциплины</t>
  </si>
  <si>
    <t>ОД.01.01.</t>
  </si>
  <si>
    <t>Иностранный язык</t>
  </si>
  <si>
    <t>Обществознание</t>
  </si>
  <si>
    <t>ОД.01.02.</t>
  </si>
  <si>
    <t>ОД.01.03.</t>
  </si>
  <si>
    <t>ОД.01.04.</t>
  </si>
  <si>
    <t>Естествознание</t>
  </si>
  <si>
    <t>ОД.01.05.</t>
  </si>
  <si>
    <t>География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</si>
  <si>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</si>
  <si>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</si>
  <si>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</si>
  <si>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</si>
  <si>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ОД.01.06.</t>
  </si>
  <si>
    <t>ОД.01.07.</t>
  </si>
  <si>
    <t>ОД.01.08.</t>
  </si>
  <si>
    <t>ОД.01.09.</t>
  </si>
  <si>
    <t>Профильные учебные дисциплины</t>
  </si>
  <si>
    <t>ОД. 02.</t>
  </si>
  <si>
    <t>ОД.02.01.</t>
  </si>
  <si>
    <t>История мировой культуры</t>
  </si>
  <si>
    <t>ОД.02.02.</t>
  </si>
  <si>
    <t>ОД.02.03.</t>
  </si>
  <si>
    <t>ОД.02.04.</t>
  </si>
  <si>
    <t>Отечественная литература</t>
  </si>
  <si>
    <t>Народная художественная культура</t>
  </si>
  <si>
    <t>ОД.02.05.</t>
  </si>
  <si>
    <t>ОД.02.06.</t>
  </si>
  <si>
    <t>Культура речи</t>
  </si>
  <si>
    <t>История</t>
  </si>
  <si>
    <t>Общий гуманитарный и социально-экономический цикл</t>
  </si>
  <si>
    <t>Основы философии</t>
  </si>
  <si>
    <t>ОГСЭ.02.</t>
  </si>
  <si>
    <t>ОГСЭ.00.</t>
  </si>
  <si>
    <t>ОГСЭ.01.</t>
  </si>
  <si>
    <t>ОГСЭ.03.</t>
  </si>
  <si>
    <t>Психология общения</t>
  </si>
  <si>
    <t>ОГСЭ.04.</t>
  </si>
  <si>
    <t>ОГСЭ. 05.</t>
  </si>
  <si>
    <t>ЕН. 00.</t>
  </si>
  <si>
    <t>Математический и общий естественнонаучный цикл</t>
  </si>
  <si>
    <t>ЕН. 01.</t>
  </si>
  <si>
    <t>Информационные технологии</t>
  </si>
  <si>
    <t>ЕН. 02.</t>
  </si>
  <si>
    <t>Экологические основы природопользования</t>
  </si>
  <si>
    <t>П. 00.</t>
  </si>
  <si>
    <t>ОП. 02.</t>
  </si>
  <si>
    <t>ОП. 01.</t>
  </si>
  <si>
    <t>Общепрофессиональные дисциплины</t>
  </si>
  <si>
    <t>Народное художественное творчество</t>
  </si>
  <si>
    <t>ОП. 03.</t>
  </si>
  <si>
    <t>История отечественной культуры</t>
  </si>
  <si>
    <t>ОП. 04.</t>
  </si>
  <si>
    <t>Безопасность жизнедеятельности</t>
  </si>
  <si>
    <t>Профессиональные модули</t>
  </si>
  <si>
    <t>Художественно-творческая деятельность</t>
  </si>
  <si>
    <t>ПМ. 01.</t>
  </si>
  <si>
    <t>МДК.01.01.</t>
  </si>
  <si>
    <t>МДК.01.02.</t>
  </si>
  <si>
    <t>Педагогическая деятельность</t>
  </si>
  <si>
    <t>ПМ. 02.</t>
  </si>
  <si>
    <t>МДК.02.01.</t>
  </si>
  <si>
    <t>Педагогические основы преподавания творческих дисциплин</t>
  </si>
  <si>
    <t>Основы психологии</t>
  </si>
  <si>
    <t>Возрастная психология</t>
  </si>
  <si>
    <t>Основы педагогики</t>
  </si>
  <si>
    <t>Этика и психология профессиональной деятельности</t>
  </si>
  <si>
    <t>Учебно-методическое обеспечение учебного процесса</t>
  </si>
  <si>
    <t>Методика работы с любительским творческим коллективом</t>
  </si>
  <si>
    <t>Организационно-управленческая деятельность</t>
  </si>
  <si>
    <t>Основы управленческой деятельности</t>
  </si>
  <si>
    <t>МДК.02.02.</t>
  </si>
  <si>
    <t>ПМ. 03.</t>
  </si>
  <si>
    <t>МДК.03.01.</t>
  </si>
  <si>
    <t>МДК.01.03.</t>
  </si>
  <si>
    <t>Литература (отечественная и зарубежная)</t>
  </si>
  <si>
    <t>УП. 00.</t>
  </si>
  <si>
    <t>Учебная практика</t>
  </si>
  <si>
    <t>ПП. 00.</t>
  </si>
  <si>
    <t>Производственная практика (по профилю специальности)</t>
  </si>
  <si>
    <t>ПП. 01.</t>
  </si>
  <si>
    <t>ПП. 02.</t>
  </si>
  <si>
    <t>Производственная педагогическая практика</t>
  </si>
  <si>
    <t>ПОП. 00.</t>
  </si>
  <si>
    <t>Промежуточная аттестация</t>
  </si>
  <si>
    <t>ПА. 00.</t>
  </si>
  <si>
    <t>ГИА. 00.</t>
  </si>
  <si>
    <t>Государственная (итоговая) аттестация</t>
  </si>
  <si>
    <t>ГИА. 01.</t>
  </si>
  <si>
    <t>Подготовка выпускной квалификационной работы</t>
  </si>
  <si>
    <t>ГИА. 02.</t>
  </si>
  <si>
    <t>ГИА. 03.</t>
  </si>
  <si>
    <t>Самост. нагрузка на студента</t>
  </si>
  <si>
    <t>до 25 чел.</t>
  </si>
  <si>
    <t>до 15 чел.</t>
  </si>
  <si>
    <t>Инд. 1 чел.</t>
  </si>
  <si>
    <t>Групповые</t>
  </si>
  <si>
    <t>Недельная нагрузка студента по циклу</t>
  </si>
  <si>
    <t xml:space="preserve"> Недельная нагрузка студента по циклу</t>
  </si>
  <si>
    <t>Методика преподавания творческих дисциплин</t>
  </si>
  <si>
    <t>Всего часов обучения по циклам ОПОП, включая федеральный компонент среднего (полного) общего образования</t>
  </si>
  <si>
    <t>Максимальный объём учебной нагрузки</t>
  </si>
  <si>
    <t>Производственная исполнительская практика</t>
  </si>
  <si>
    <t>Производственная практика (преддипломная)</t>
  </si>
  <si>
    <t>Защита выпускной квалификационной работы - (по видам) - "Показ и защита творческой работы"</t>
  </si>
  <si>
    <t>Государственный экзамен "Педагогическая подготовка"</t>
  </si>
  <si>
    <t>2 нед.</t>
  </si>
  <si>
    <t>1 нед.</t>
  </si>
  <si>
    <t>7 нед.</t>
  </si>
  <si>
    <t>3 нед.</t>
  </si>
  <si>
    <t>4 нед.</t>
  </si>
  <si>
    <t>11 нед.</t>
  </si>
  <si>
    <t>Изучаемых дисциплин и междисциплинарных курсов</t>
  </si>
  <si>
    <t>Экзаменов</t>
  </si>
  <si>
    <t>Зачётов</t>
  </si>
  <si>
    <t>3-8</t>
  </si>
  <si>
    <t>6 с. 16 н.</t>
  </si>
  <si>
    <t>8 с. 15 н.</t>
  </si>
  <si>
    <t>Основы этнографии</t>
  </si>
  <si>
    <t>8(К)</t>
  </si>
  <si>
    <t>4-7</t>
  </si>
  <si>
    <t>Математика и информатика</t>
  </si>
  <si>
    <t>Консультации 4 часа на одного обучающегося на каждый учебный год (всего 16час.)</t>
  </si>
  <si>
    <t>Дифф. зачеты</t>
  </si>
  <si>
    <t>Диф. зачётов</t>
  </si>
  <si>
    <t>О.00</t>
  </si>
  <si>
    <t>ОД.02.07.</t>
  </si>
  <si>
    <t>-; -; ДЗ</t>
  </si>
  <si>
    <t>-; ДЗ</t>
  </si>
  <si>
    <t>-; -; Э</t>
  </si>
  <si>
    <t>ДЗ; ДЗ</t>
  </si>
  <si>
    <t>-; Э</t>
  </si>
  <si>
    <t>-; З</t>
  </si>
  <si>
    <t>ДЗ</t>
  </si>
  <si>
    <t>Общеобразовательный цикл</t>
  </si>
  <si>
    <t>Обязательная часть</t>
  </si>
  <si>
    <t>УП.00</t>
  </si>
  <si>
    <t>З;З</t>
  </si>
  <si>
    <t>ПП.01</t>
  </si>
  <si>
    <t>Производственная  практика по профилю специальности (исполнительская)</t>
  </si>
  <si>
    <t>ПП.02</t>
  </si>
  <si>
    <t>Производственная  практика (по профилю специальности)- педагогическая</t>
  </si>
  <si>
    <t>ВД.00</t>
  </si>
  <si>
    <t>Вариативная часть циклов ППССЗ</t>
  </si>
  <si>
    <t>ПМ. 00.</t>
  </si>
  <si>
    <t>Недельная нагрузка студента по вариативной части</t>
  </si>
  <si>
    <t>Теоретическая подготовка</t>
  </si>
  <si>
    <t>Мастерство режиссера</t>
  </si>
  <si>
    <t>Исполнительская  подготовка</t>
  </si>
  <si>
    <t>Исполнительская подготовка</t>
  </si>
  <si>
    <t>История искусства</t>
  </si>
  <si>
    <t>1-7</t>
  </si>
  <si>
    <t>8</t>
  </si>
  <si>
    <t>5-8</t>
  </si>
  <si>
    <t>7</t>
  </si>
  <si>
    <t>5,6</t>
  </si>
  <si>
    <t>3-5</t>
  </si>
  <si>
    <t>1-3</t>
  </si>
  <si>
    <t>3-5,7</t>
  </si>
  <si>
    <t>дз</t>
  </si>
  <si>
    <t>э</t>
  </si>
  <si>
    <t>дз;дз</t>
  </si>
  <si>
    <t>к</t>
  </si>
  <si>
    <t>ОД.01.10.</t>
  </si>
  <si>
    <t>ОД.01.11.</t>
  </si>
  <si>
    <t>Астрономия</t>
  </si>
  <si>
    <t>З</t>
  </si>
  <si>
    <t>2</t>
  </si>
  <si>
    <t>Э</t>
  </si>
  <si>
    <t>Актёрское мастерство</t>
  </si>
  <si>
    <t>Э1</t>
  </si>
  <si>
    <t>2,4,6</t>
  </si>
  <si>
    <t>1,3,5,7</t>
  </si>
  <si>
    <t>Сценическая речь</t>
  </si>
  <si>
    <t>Э2</t>
  </si>
  <si>
    <t>Сценическое движение</t>
  </si>
  <si>
    <t>Э3</t>
  </si>
  <si>
    <t xml:space="preserve"> </t>
  </si>
  <si>
    <t>01.01.01.</t>
  </si>
  <si>
    <t>Режиссура</t>
  </si>
  <si>
    <t>1,3,4,6,7</t>
  </si>
  <si>
    <t>Социально-культурная деятельность</t>
  </si>
  <si>
    <t>Экономика и менеджмент социально-культурной сферы</t>
  </si>
  <si>
    <t>Правовое обеспечение профессиональной деятельности</t>
  </si>
  <si>
    <t>Техника сцены</t>
  </si>
  <si>
    <t>Сценография</t>
  </si>
  <si>
    <t>Основы светорежиссуры</t>
  </si>
  <si>
    <t>Основы звукорежиссуры</t>
  </si>
  <si>
    <t>Музыкальное оформление спектакля</t>
  </si>
  <si>
    <t>3</t>
  </si>
  <si>
    <t>Игровые технологии</t>
  </si>
  <si>
    <t>Грим</t>
  </si>
  <si>
    <t>Танец</t>
  </si>
  <si>
    <t>1,2,3</t>
  </si>
  <si>
    <t>Основы теории драмы</t>
  </si>
  <si>
    <t>Всемирная драматургия</t>
  </si>
  <si>
    <t>Этикет</t>
  </si>
  <si>
    <t>История костюма</t>
  </si>
  <si>
    <t>5,6,7</t>
  </si>
  <si>
    <t>Профессиональный учебный цикл</t>
  </si>
  <si>
    <t>2,4</t>
  </si>
  <si>
    <t>Финансовая грамотность</t>
  </si>
  <si>
    <t>ПП</t>
  </si>
  <si>
    <t>Основы предпринимательской деятельности</t>
  </si>
  <si>
    <t>01.02.01.</t>
  </si>
  <si>
    <t>01.02.02.</t>
  </si>
  <si>
    <t>01.02.03.</t>
  </si>
  <si>
    <t>02.01.01.</t>
  </si>
  <si>
    <t>02.01.02.</t>
  </si>
  <si>
    <t>02.01.03.</t>
  </si>
  <si>
    <t>02.01.04.</t>
  </si>
  <si>
    <t>02.02.01.</t>
  </si>
  <si>
    <t>02.02.02.</t>
  </si>
  <si>
    <t>03.01.01.</t>
  </si>
  <si>
    <t>03.01.02.</t>
  </si>
  <si>
    <t>03.01.03.</t>
  </si>
  <si>
    <t>03.01.04.</t>
  </si>
  <si>
    <t>03.01.05.</t>
  </si>
  <si>
    <t>01.01.02.</t>
  </si>
  <si>
    <t>01.01.03.</t>
  </si>
  <si>
    <t>01.01.04.</t>
  </si>
  <si>
    <t>01.01.05.</t>
  </si>
  <si>
    <t>01.01.06.</t>
  </si>
  <si>
    <t>01.01.07.</t>
  </si>
  <si>
    <t>01.02.04.</t>
  </si>
  <si>
    <t>01.02.05.</t>
  </si>
  <si>
    <t>01.03.01.</t>
  </si>
  <si>
    <t>01.03.02.</t>
  </si>
  <si>
    <t>01.03.03.</t>
  </si>
  <si>
    <t>01.03.04.</t>
  </si>
  <si>
    <t>ПДП. 00.</t>
  </si>
  <si>
    <t>Всего часов обучения по ППССЗ</t>
  </si>
  <si>
    <t>8*</t>
  </si>
  <si>
    <t>32*</t>
  </si>
  <si>
    <t>Родная литература</t>
  </si>
  <si>
    <t>УДП.01.</t>
  </si>
  <si>
    <t>Основы проектирования</t>
  </si>
  <si>
    <t>з;-;-;-;-;-;</t>
  </si>
  <si>
    <t>1</t>
  </si>
  <si>
    <t>на 2022-2023 у.г.</t>
  </si>
  <si>
    <t>2. План учебного процесса. Специальность 51.02.01 Народное художественное творчество, вид: Театральное творчество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</si>
</sst>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Alignment="1"/>
    <xf numFmtId="0" fontId="1" fillId="0" borderId="0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0" fillId="0" borderId="1" xfId="0" applyFill="1" applyBorder="1" applyAlignment="1">
      <alignment horizontal="center"/>
    </xf>
    <xf numFmtId="0" fontId="6" fillId="0" borderId="0" xfId="0" applyFont="1" applyFill="1"/>
    <xf numFmtId="0" fontId="4" fillId="0" borderId="1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5" fillId="0" borderId="1" xfId="0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textRotation="90" wrapText="1"/>
    </xf>
    <xf numFmtId="49" fontId="11" fillId="2" borderId="5" xfId="0" applyNumberFormat="1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49" fontId="10" fillId="2" borderId="2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top"/>
    </xf>
    <xf numFmtId="49" fontId="9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0" xfId="0" applyNumberFormat="1" applyFont="1" applyFill="1" applyAlignment="1">
      <alignment horizontal="center"/>
    </xf>
    <xf numFmtId="49" fontId="12" fillId="2" borderId="0" xfId="0" applyNumberFormat="1" applyFont="1" applyFill="1"/>
    <xf numFmtId="0" fontId="9" fillId="2" borderId="1" xfId="0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1" fontId="12" fillId="2" borderId="0" xfId="0" applyNumberFormat="1" applyFont="1" applyFill="1"/>
    <xf numFmtId="0" fontId="9" fillId="2" borderId="1" xfId="0" applyFont="1" applyFill="1" applyBorder="1" applyAlignment="1">
      <alignment horizontal="left" vertical="top" wrapText="1"/>
    </xf>
    <xf numFmtId="49" fontId="9" fillId="2" borderId="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top"/>
    </xf>
    <xf numFmtId="49" fontId="10" fillId="3" borderId="2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wrapText="1"/>
    </xf>
    <xf numFmtId="1" fontId="10" fillId="3" borderId="1" xfId="0" applyNumberFormat="1" applyFont="1" applyFill="1" applyBorder="1"/>
    <xf numFmtId="49" fontId="9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14" fontId="10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 vertical="top" wrapText="1"/>
    </xf>
    <xf numFmtId="49" fontId="10" fillId="2" borderId="1" xfId="0" applyNumberFormat="1" applyFont="1" applyFill="1" applyBorder="1"/>
    <xf numFmtId="49" fontId="9" fillId="2" borderId="1" xfId="0" applyNumberFormat="1" applyFont="1" applyFill="1" applyBorder="1"/>
    <xf numFmtId="0" fontId="9" fillId="3" borderId="1" xfId="0" applyFont="1" applyFill="1" applyBorder="1" applyAlignment="1">
      <alignment horizontal="left" wrapText="1"/>
    </xf>
    <xf numFmtId="49" fontId="10" fillId="2" borderId="0" xfId="0" applyNumberFormat="1" applyFont="1" applyFill="1"/>
    <xf numFmtId="49" fontId="13" fillId="2" borderId="1" xfId="0" applyNumberFormat="1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49" fontId="10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right"/>
    </xf>
    <xf numFmtId="0" fontId="10" fillId="5" borderId="3" xfId="0" applyFont="1" applyFill="1" applyBorder="1"/>
    <xf numFmtId="0" fontId="10" fillId="5" borderId="4" xfId="0" applyFont="1" applyFill="1" applyBorder="1"/>
    <xf numFmtId="0" fontId="10" fillId="5" borderId="1" xfId="0" applyFont="1" applyFill="1" applyBorder="1" applyAlignment="1">
      <alignment horizontal="center"/>
    </xf>
    <xf numFmtId="1" fontId="9" fillId="5" borderId="1" xfId="0" applyNumberFormat="1" applyFont="1" applyFill="1" applyBorder="1"/>
    <xf numFmtId="1" fontId="10" fillId="5" borderId="1" xfId="0" applyNumberFormat="1" applyFont="1" applyFill="1" applyBorder="1"/>
    <xf numFmtId="0" fontId="10" fillId="5" borderId="1" xfId="0" applyFont="1" applyFill="1" applyBorder="1"/>
    <xf numFmtId="0" fontId="9" fillId="5" borderId="1" xfId="0" applyFont="1" applyFill="1" applyBorder="1"/>
    <xf numFmtId="0" fontId="10" fillId="5" borderId="1" xfId="0" applyFont="1" applyFill="1" applyBorder="1" applyAlignment="1">
      <alignment horizontal="right"/>
    </xf>
    <xf numFmtId="1" fontId="10" fillId="5" borderId="1" xfId="0" applyNumberFormat="1" applyFont="1" applyFill="1" applyBorder="1" applyAlignment="1"/>
    <xf numFmtId="1" fontId="20" fillId="5" borderId="1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1" fillId="5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1" fontId="9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 textRotation="90" wrapText="1"/>
    </xf>
    <xf numFmtId="1" fontId="11" fillId="2" borderId="3" xfId="0" applyNumberFormat="1" applyFont="1" applyFill="1" applyBorder="1" applyAlignment="1">
      <alignment horizontal="center" vertical="center" textRotation="90" wrapText="1"/>
    </xf>
    <xf numFmtId="1" fontId="11" fillId="2" borderId="4" xfId="0" applyNumberFormat="1" applyFont="1" applyFill="1" applyBorder="1" applyAlignment="1">
      <alignment horizontal="center" vertical="center" textRotation="90" wrapText="1"/>
    </xf>
    <xf numFmtId="49" fontId="10" fillId="2" borderId="5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1" fontId="11" fillId="2" borderId="8" xfId="0" applyNumberFormat="1" applyFont="1" applyFill="1" applyBorder="1" applyAlignment="1">
      <alignment horizontal="center" textRotation="90" wrapText="1"/>
    </xf>
    <xf numFmtId="1" fontId="10" fillId="2" borderId="11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textRotation="90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8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B22" sqref="B22"/>
    </sheetView>
  </sheetViews>
  <sheetFormatPr defaultRowHeight="12.75"/>
  <cols>
    <col min="1" max="1" width="13.42578125" customWidth="1"/>
    <col min="2" max="2" width="34.42578125" customWidth="1"/>
    <col min="3" max="3" width="4.28515625" bestFit="1" customWidth="1"/>
    <col min="4" max="5" width="2" bestFit="1" customWidth="1"/>
    <col min="6" max="7" width="4" bestFit="1" customWidth="1"/>
    <col min="8" max="8" width="6.7109375" customWidth="1"/>
    <col min="9" max="11" width="4" bestFit="1" customWidth="1"/>
    <col min="12" max="12" width="4.42578125" customWidth="1"/>
    <col min="13" max="13" width="5.140625" customWidth="1"/>
    <col min="14" max="14" width="4.5703125" customWidth="1"/>
    <col min="15" max="15" width="5" customWidth="1"/>
    <col min="16" max="16" width="3.85546875" customWidth="1"/>
    <col min="17" max="17" width="3.28515625" customWidth="1"/>
    <col min="18" max="19" width="3.140625" customWidth="1"/>
    <col min="20" max="20" width="3.7109375" customWidth="1"/>
  </cols>
  <sheetData>
    <row r="1" spans="1:20" s="6" customFormat="1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</row>
    <row r="2" spans="1:20" s="6" customForma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1:20" s="151" customFormat="1"/>
    <row r="4" spans="1:20" s="6" customFormat="1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6" spans="1:20">
      <c r="L6" s="32"/>
      <c r="M6" s="32">
        <v>1</v>
      </c>
      <c r="N6" s="32">
        <v>2</v>
      </c>
      <c r="O6" s="32">
        <v>3</v>
      </c>
      <c r="P6" s="32">
        <v>4</v>
      </c>
      <c r="Q6" s="32">
        <v>5</v>
      </c>
      <c r="R6" s="32">
        <v>6</v>
      </c>
      <c r="S6" s="32">
        <v>7</v>
      </c>
      <c r="T6" s="32">
        <v>8</v>
      </c>
    </row>
    <row r="7" spans="1:20">
      <c r="A7" s="27" t="s">
        <v>83</v>
      </c>
      <c r="B7" s="28" t="s">
        <v>82</v>
      </c>
      <c r="C7" s="17" t="s">
        <v>142</v>
      </c>
      <c r="D7" s="12"/>
      <c r="E7" s="12"/>
      <c r="F7" s="12"/>
      <c r="G7" s="13">
        <v>557</v>
      </c>
      <c r="H7" s="13">
        <v>186</v>
      </c>
      <c r="I7" s="13">
        <v>371</v>
      </c>
      <c r="J7" s="23">
        <v>247</v>
      </c>
      <c r="K7" s="13">
        <v>124</v>
      </c>
      <c r="L7" s="12"/>
      <c r="M7" s="12"/>
      <c r="N7" s="12"/>
      <c r="O7" s="12"/>
      <c r="P7" s="12"/>
      <c r="Q7" s="12"/>
      <c r="R7" s="12"/>
      <c r="S7" s="12"/>
      <c r="T7" s="12"/>
    </row>
    <row r="8" spans="1:20" ht="25.5">
      <c r="A8" s="5" t="s">
        <v>84</v>
      </c>
      <c r="B8" s="4" t="s">
        <v>85</v>
      </c>
      <c r="C8" s="9">
        <v>4.7</v>
      </c>
      <c r="D8" s="9"/>
      <c r="E8" s="9">
        <v>8</v>
      </c>
      <c r="F8" s="9"/>
      <c r="G8" s="9">
        <v>278</v>
      </c>
      <c r="H8" s="9">
        <v>93</v>
      </c>
      <c r="I8" s="9">
        <v>185</v>
      </c>
      <c r="J8" s="9">
        <v>185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>
      <c r="A9" s="14"/>
      <c r="B9" s="11" t="s">
        <v>86</v>
      </c>
      <c r="C9" s="12">
        <v>4</v>
      </c>
      <c r="D9" s="12"/>
      <c r="E9" s="12"/>
      <c r="F9" s="12"/>
      <c r="G9" s="12">
        <v>66</v>
      </c>
      <c r="H9" s="12">
        <v>22</v>
      </c>
      <c r="I9" s="12">
        <v>44</v>
      </c>
      <c r="J9" s="12">
        <v>44</v>
      </c>
      <c r="K9" s="12"/>
      <c r="L9" s="12"/>
      <c r="M9" s="12"/>
      <c r="N9" s="12"/>
      <c r="O9" s="12"/>
      <c r="P9" s="12">
        <v>2</v>
      </c>
      <c r="Q9" s="12"/>
      <c r="R9" s="12"/>
      <c r="S9" s="12"/>
      <c r="T9" s="12"/>
    </row>
    <row r="10" spans="1:20">
      <c r="A10" s="14"/>
      <c r="B10" s="11" t="s">
        <v>87</v>
      </c>
      <c r="C10" s="12"/>
      <c r="D10" s="12"/>
      <c r="E10" s="12">
        <v>5</v>
      </c>
      <c r="F10" s="12"/>
      <c r="G10" s="12">
        <v>48</v>
      </c>
      <c r="H10" s="12">
        <v>16</v>
      </c>
      <c r="I10" s="12">
        <v>32</v>
      </c>
      <c r="J10" s="12">
        <v>32</v>
      </c>
      <c r="K10" s="12"/>
      <c r="L10" s="12"/>
      <c r="M10" s="12"/>
      <c r="N10" s="12"/>
      <c r="O10" s="12"/>
      <c r="P10" s="12"/>
      <c r="Q10" s="12">
        <v>2</v>
      </c>
      <c r="R10" s="12"/>
      <c r="S10" s="12"/>
      <c r="T10" s="12"/>
    </row>
    <row r="11" spans="1:20">
      <c r="A11" s="14"/>
      <c r="B11" s="11" t="s">
        <v>88</v>
      </c>
      <c r="C11" s="12">
        <v>7</v>
      </c>
      <c r="D11" s="12"/>
      <c r="E11" s="12"/>
      <c r="F11" s="12">
        <v>6</v>
      </c>
      <c r="G11" s="12">
        <v>96</v>
      </c>
      <c r="H11" s="12">
        <v>32</v>
      </c>
      <c r="I11" s="12">
        <v>64</v>
      </c>
      <c r="J11" s="12">
        <v>64</v>
      </c>
      <c r="K11" s="12"/>
      <c r="L11" s="12"/>
      <c r="M11" s="12"/>
      <c r="N11" s="12"/>
      <c r="O11" s="12"/>
      <c r="P11" s="12"/>
      <c r="Q11" s="12"/>
      <c r="R11" s="12">
        <v>2</v>
      </c>
      <c r="S11" s="12">
        <v>2</v>
      </c>
      <c r="T11" s="12"/>
    </row>
    <row r="12" spans="1:20" ht="25.5">
      <c r="A12" s="14"/>
      <c r="B12" s="11" t="s">
        <v>89</v>
      </c>
      <c r="C12" s="12"/>
      <c r="D12" s="12"/>
      <c r="E12" s="12">
        <v>8</v>
      </c>
      <c r="F12" s="12"/>
      <c r="G12" s="12">
        <v>68</v>
      </c>
      <c r="H12" s="12">
        <v>23</v>
      </c>
      <c r="I12" s="12">
        <v>45</v>
      </c>
      <c r="J12" s="12">
        <v>45</v>
      </c>
      <c r="K12" s="12"/>
      <c r="L12" s="12"/>
      <c r="M12" s="12"/>
      <c r="N12" s="12"/>
      <c r="O12" s="12"/>
      <c r="P12" s="12"/>
      <c r="Q12" s="12"/>
      <c r="R12" s="12"/>
      <c r="S12" s="12"/>
      <c r="T12" s="12">
        <v>3</v>
      </c>
    </row>
    <row r="13" spans="1:20" ht="25.5">
      <c r="A13" s="15" t="s">
        <v>94</v>
      </c>
      <c r="B13" s="19" t="s">
        <v>90</v>
      </c>
      <c r="C13" s="13">
        <v>8</v>
      </c>
      <c r="D13" s="13"/>
      <c r="E13" s="13"/>
      <c r="F13" s="13"/>
      <c r="G13" s="13">
        <v>279</v>
      </c>
      <c r="H13" s="13">
        <v>93</v>
      </c>
      <c r="I13" s="13">
        <v>186</v>
      </c>
      <c r="J13" s="13">
        <v>62</v>
      </c>
      <c r="K13" s="13">
        <v>124</v>
      </c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5.5">
      <c r="A14" s="14"/>
      <c r="B14" s="11" t="s">
        <v>122</v>
      </c>
      <c r="C14" s="12">
        <v>8</v>
      </c>
      <c r="D14" s="12">
        <v>8</v>
      </c>
      <c r="E14" s="12"/>
      <c r="F14" s="12">
        <v>6.7</v>
      </c>
      <c r="G14" s="12">
        <v>186</v>
      </c>
      <c r="H14" s="12">
        <v>62</v>
      </c>
      <c r="I14" s="12">
        <v>124</v>
      </c>
      <c r="J14" s="12"/>
      <c r="K14" s="12">
        <v>124</v>
      </c>
      <c r="L14" s="12"/>
      <c r="M14" s="12"/>
      <c r="N14" s="12"/>
      <c r="O14" s="12"/>
      <c r="P14" s="12"/>
      <c r="Q14" s="12"/>
      <c r="R14" s="12">
        <v>2</v>
      </c>
      <c r="S14" s="12">
        <v>2</v>
      </c>
      <c r="T14" s="12">
        <v>4</v>
      </c>
    </row>
    <row r="15" spans="1:20" ht="25.5">
      <c r="A15" s="14"/>
      <c r="B15" s="11" t="s">
        <v>91</v>
      </c>
      <c r="C15" s="12"/>
      <c r="D15" s="12"/>
      <c r="E15" s="12">
        <v>8</v>
      </c>
      <c r="F15" s="12">
        <v>7</v>
      </c>
      <c r="G15" s="12">
        <v>93</v>
      </c>
      <c r="H15" s="12">
        <v>31</v>
      </c>
      <c r="I15" s="12">
        <v>62</v>
      </c>
      <c r="J15" s="12">
        <v>62</v>
      </c>
      <c r="K15" s="12"/>
      <c r="L15" s="12"/>
      <c r="M15" s="12"/>
      <c r="N15" s="12"/>
      <c r="O15" s="12"/>
      <c r="P15" s="12"/>
      <c r="Q15" s="12"/>
      <c r="R15" s="12"/>
      <c r="S15" s="12">
        <v>2</v>
      </c>
      <c r="T15" s="12">
        <v>2</v>
      </c>
    </row>
    <row r="16" spans="1:20" ht="24">
      <c r="A16" s="14"/>
      <c r="B16" s="22" t="s">
        <v>120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>
        <v>2</v>
      </c>
      <c r="Q16" s="13">
        <v>2</v>
      </c>
      <c r="R16" s="13">
        <v>4</v>
      </c>
      <c r="S16" s="13">
        <v>6</v>
      </c>
      <c r="T16" s="13">
        <v>9</v>
      </c>
    </row>
  </sheetData>
  <mergeCells count="4">
    <mergeCell ref="A1:T1"/>
    <mergeCell ref="A2:T2"/>
    <mergeCell ref="A3:XFD3"/>
    <mergeCell ref="A4:T4"/>
  </mergeCells>
  <phoneticPr fontId="0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7"/>
  <sheetViews>
    <sheetView tabSelected="1" view="pageBreakPreview" topLeftCell="A116" zoomScale="80" zoomScaleSheetLayoutView="80" workbookViewId="0">
      <selection activeCell="N16" sqref="N16"/>
    </sheetView>
  </sheetViews>
  <sheetFormatPr defaultColWidth="8.85546875" defaultRowHeight="11.25"/>
  <cols>
    <col min="1" max="1" width="10.28515625" style="80" customWidth="1"/>
    <col min="2" max="2" width="25.42578125" style="81" customWidth="1"/>
    <col min="3" max="3" width="11.28515625" style="81" customWidth="1"/>
    <col min="4" max="4" width="7.42578125" style="62" customWidth="1"/>
    <col min="5" max="5" width="5.5703125" style="62" customWidth="1"/>
    <col min="6" max="6" width="4.28515625" style="62" customWidth="1"/>
    <col min="7" max="7" width="4.85546875" style="62" customWidth="1"/>
    <col min="8" max="8" width="7.42578125" style="62" customWidth="1"/>
    <col min="9" max="9" width="8.140625" style="84" customWidth="1"/>
    <col min="10" max="10" width="7.85546875" style="84" customWidth="1"/>
    <col min="11" max="11" width="6.5703125" style="84" customWidth="1"/>
    <col min="12" max="13" width="6.5703125" style="81" customWidth="1"/>
    <col min="14" max="14" width="5.7109375" style="81" customWidth="1"/>
    <col min="15" max="15" width="5" style="81" customWidth="1"/>
    <col min="16" max="16" width="5.42578125" style="81" customWidth="1"/>
    <col min="17" max="17" width="5.28515625" style="81" customWidth="1"/>
    <col min="18" max="19" width="5.140625" style="81" customWidth="1"/>
    <col min="20" max="20" width="5" style="81" customWidth="1"/>
    <col min="21" max="21" width="5.28515625" style="81" customWidth="1"/>
    <col min="22" max="22" width="5.28515625" style="80" customWidth="1"/>
    <col min="23" max="23" width="6.85546875" style="1" customWidth="1"/>
    <col min="24" max="16384" width="8.85546875" style="1"/>
  </cols>
  <sheetData>
    <row r="1" spans="1:23" s="6" customFormat="1" ht="12.75">
      <c r="A1" s="170" t="s">
        <v>263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3" s="6" customFormat="1" ht="12.75">
      <c r="A2" s="171" t="s">
        <v>262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</row>
    <row r="3" spans="1:23" s="7" customFormat="1" ht="12.7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3" s="6" customFormat="1" ht="12.7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</row>
    <row r="5" spans="1:23" ht="30.75" customHeight="1">
      <c r="A5" s="173" t="s">
        <v>1</v>
      </c>
      <c r="B5" s="176" t="s">
        <v>2</v>
      </c>
      <c r="C5" s="35"/>
      <c r="D5" s="179" t="s">
        <v>3</v>
      </c>
      <c r="E5" s="179"/>
      <c r="F5" s="179"/>
      <c r="G5" s="179"/>
      <c r="H5" s="180"/>
      <c r="I5" s="156" t="s">
        <v>12</v>
      </c>
      <c r="J5" s="156" t="s">
        <v>115</v>
      </c>
      <c r="K5" s="161" t="s">
        <v>6</v>
      </c>
      <c r="L5" s="161"/>
      <c r="M5" s="161"/>
      <c r="N5" s="162"/>
      <c r="O5" s="162" t="s">
        <v>11</v>
      </c>
      <c r="P5" s="181"/>
      <c r="Q5" s="181"/>
      <c r="R5" s="181"/>
      <c r="S5" s="181"/>
      <c r="T5" s="181"/>
      <c r="U5" s="181"/>
      <c r="V5" s="181"/>
      <c r="W5" s="132" t="s">
        <v>225</v>
      </c>
    </row>
    <row r="6" spans="1:23" ht="15.75" customHeight="1">
      <c r="A6" s="174"/>
      <c r="B6" s="177"/>
      <c r="C6" s="36"/>
      <c r="D6" s="179"/>
      <c r="E6" s="179"/>
      <c r="F6" s="179"/>
      <c r="G6" s="179"/>
      <c r="H6" s="180"/>
      <c r="I6" s="157"/>
      <c r="J6" s="157"/>
      <c r="K6" s="163" t="s">
        <v>0</v>
      </c>
      <c r="L6" s="165" t="s">
        <v>119</v>
      </c>
      <c r="M6" s="165"/>
      <c r="N6" s="166" t="s">
        <v>118</v>
      </c>
      <c r="O6" s="182" t="s">
        <v>7</v>
      </c>
      <c r="P6" s="165"/>
      <c r="Q6" s="165" t="s">
        <v>8</v>
      </c>
      <c r="R6" s="165"/>
      <c r="S6" s="165" t="s">
        <v>9</v>
      </c>
      <c r="T6" s="165"/>
      <c r="U6" s="165" t="s">
        <v>10</v>
      </c>
      <c r="V6" s="165"/>
      <c r="W6" s="133"/>
    </row>
    <row r="7" spans="1:23" ht="40.5" customHeight="1">
      <c r="A7" s="175"/>
      <c r="B7" s="178"/>
      <c r="C7" s="37"/>
      <c r="D7" s="38" t="s">
        <v>5</v>
      </c>
      <c r="E7" s="38" t="s">
        <v>14</v>
      </c>
      <c r="F7" s="38" t="s">
        <v>4</v>
      </c>
      <c r="G7" s="38" t="s">
        <v>146</v>
      </c>
      <c r="H7" s="39" t="s">
        <v>13</v>
      </c>
      <c r="I7" s="158"/>
      <c r="J7" s="158"/>
      <c r="K7" s="164"/>
      <c r="L7" s="40" t="s">
        <v>116</v>
      </c>
      <c r="M7" s="40" t="s">
        <v>117</v>
      </c>
      <c r="N7" s="166"/>
      <c r="O7" s="41" t="s">
        <v>15</v>
      </c>
      <c r="P7" s="42" t="s">
        <v>16</v>
      </c>
      <c r="Q7" s="42" t="s">
        <v>17</v>
      </c>
      <c r="R7" s="42" t="s">
        <v>18</v>
      </c>
      <c r="S7" s="42" t="s">
        <v>19</v>
      </c>
      <c r="T7" s="42" t="s">
        <v>139</v>
      </c>
      <c r="U7" s="42" t="s">
        <v>20</v>
      </c>
      <c r="V7" s="42" t="s">
        <v>140</v>
      </c>
      <c r="W7" s="134"/>
    </row>
    <row r="8" spans="1:23" s="2" customFormat="1" ht="18.75" customHeight="1">
      <c r="A8" s="43">
        <v>1</v>
      </c>
      <c r="B8" s="43">
        <v>2</v>
      </c>
      <c r="C8" s="43"/>
      <c r="D8" s="44">
        <v>3</v>
      </c>
      <c r="E8" s="44">
        <v>4</v>
      </c>
      <c r="F8" s="159">
        <v>5</v>
      </c>
      <c r="G8" s="160"/>
      <c r="H8" s="45">
        <v>6</v>
      </c>
      <c r="I8" s="46">
        <v>7</v>
      </c>
      <c r="J8" s="46">
        <v>8</v>
      </c>
      <c r="K8" s="47">
        <v>9</v>
      </c>
      <c r="L8" s="48">
        <v>10</v>
      </c>
      <c r="M8" s="48">
        <v>11</v>
      </c>
      <c r="N8" s="48">
        <v>12</v>
      </c>
      <c r="O8" s="49">
        <v>13</v>
      </c>
      <c r="P8" s="43">
        <v>14</v>
      </c>
      <c r="Q8" s="43">
        <v>15</v>
      </c>
      <c r="R8" s="43">
        <v>16</v>
      </c>
      <c r="S8" s="43">
        <v>17</v>
      </c>
      <c r="T8" s="43">
        <v>18</v>
      </c>
      <c r="U8" s="43">
        <v>19</v>
      </c>
      <c r="V8" s="43">
        <v>20</v>
      </c>
      <c r="W8" s="135"/>
    </row>
    <row r="9" spans="1:23" s="2" customFormat="1" ht="13.5" customHeight="1">
      <c r="A9" s="48"/>
      <c r="B9" s="48"/>
      <c r="C9" s="48"/>
      <c r="D9" s="50"/>
      <c r="E9" s="50"/>
      <c r="F9" s="50"/>
      <c r="G9" s="50"/>
      <c r="H9" s="50"/>
      <c r="I9" s="51"/>
      <c r="J9" s="51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135"/>
    </row>
    <row r="10" spans="1:23" s="20" customFormat="1" ht="12.75">
      <c r="A10" s="53" t="s">
        <v>148</v>
      </c>
      <c r="B10" s="54" t="s">
        <v>157</v>
      </c>
      <c r="C10" s="54"/>
      <c r="D10" s="50"/>
      <c r="E10" s="50"/>
      <c r="F10" s="50"/>
      <c r="G10" s="50"/>
      <c r="H10" s="50"/>
      <c r="I10" s="51">
        <f t="shared" ref="I10:N10" si="0">(I11+I25)</f>
        <v>2106</v>
      </c>
      <c r="J10" s="51">
        <f t="shared" si="0"/>
        <v>685</v>
      </c>
      <c r="K10" s="51">
        <f t="shared" si="0"/>
        <v>1421</v>
      </c>
      <c r="L10" s="52">
        <f t="shared" si="0"/>
        <v>1209</v>
      </c>
      <c r="M10" s="52">
        <f t="shared" si="0"/>
        <v>207</v>
      </c>
      <c r="N10" s="52">
        <f t="shared" si="0"/>
        <v>5</v>
      </c>
      <c r="O10" s="52"/>
      <c r="P10" s="52"/>
      <c r="Q10" s="52"/>
      <c r="R10" s="52"/>
      <c r="S10" s="52"/>
      <c r="T10" s="52"/>
      <c r="U10" s="52"/>
      <c r="V10" s="52"/>
      <c r="W10" s="135"/>
    </row>
    <row r="11" spans="1:23" ht="13.5" customHeight="1">
      <c r="A11" s="53" t="s">
        <v>21</v>
      </c>
      <c r="B11" s="54" t="s">
        <v>22</v>
      </c>
      <c r="C11" s="54"/>
      <c r="D11" s="50"/>
      <c r="E11" s="50"/>
      <c r="F11" s="50"/>
      <c r="G11" s="50"/>
      <c r="H11" s="50"/>
      <c r="I11" s="51">
        <f>SUM(I12:I23)</f>
        <v>1215</v>
      </c>
      <c r="J11" s="51">
        <f>SUM(J12:J21)</f>
        <v>406</v>
      </c>
      <c r="K11" s="51">
        <f>SUM(K12:K23)</f>
        <v>809</v>
      </c>
      <c r="L11" s="52">
        <f>SUM(L12:L23)</f>
        <v>673</v>
      </c>
      <c r="M11" s="52">
        <f>SUM(M12:M20)</f>
        <v>131</v>
      </c>
      <c r="N11" s="52">
        <f>SUM(N12:N23)</f>
        <v>5</v>
      </c>
      <c r="O11" s="52"/>
      <c r="P11" s="55"/>
      <c r="Q11" s="55"/>
      <c r="R11" s="55"/>
      <c r="S11" s="55"/>
      <c r="T11" s="55"/>
      <c r="U11" s="55"/>
      <c r="V11" s="52"/>
      <c r="W11" s="136">
        <f>SUM(W12:W20)</f>
        <v>52.999999999999993</v>
      </c>
    </row>
    <row r="12" spans="1:23" s="10" customFormat="1" ht="13.5" customHeight="1">
      <c r="A12" s="56" t="s">
        <v>23</v>
      </c>
      <c r="B12" s="150" t="s">
        <v>24</v>
      </c>
      <c r="C12" s="57" t="s">
        <v>150</v>
      </c>
      <c r="D12" s="58"/>
      <c r="E12" s="116"/>
      <c r="F12" s="58"/>
      <c r="G12" s="58">
        <v>3</v>
      </c>
      <c r="H12" s="58">
        <v>1.2</v>
      </c>
      <c r="I12" s="46">
        <f>J12+K12</f>
        <v>163</v>
      </c>
      <c r="J12" s="46">
        <f>K12/2-0.5</f>
        <v>54</v>
      </c>
      <c r="K12" s="46">
        <f>SUM(O12:V12)</f>
        <v>109</v>
      </c>
      <c r="L12" s="148"/>
      <c r="M12" s="148">
        <v>109</v>
      </c>
      <c r="N12" s="148"/>
      <c r="O12" s="148">
        <v>17</v>
      </c>
      <c r="P12" s="148">
        <v>44</v>
      </c>
      <c r="Q12" s="148">
        <v>48</v>
      </c>
      <c r="R12" s="148"/>
      <c r="S12" s="148"/>
      <c r="T12" s="148"/>
      <c r="U12" s="148"/>
      <c r="V12" s="148"/>
      <c r="W12" s="137">
        <f>I12/100*5</f>
        <v>8.1499999999999986</v>
      </c>
    </row>
    <row r="13" spans="1:23" s="16" customFormat="1" ht="14.45" customHeight="1">
      <c r="A13" s="56" t="s">
        <v>26</v>
      </c>
      <c r="B13" s="150" t="s">
        <v>25</v>
      </c>
      <c r="C13" s="57" t="s">
        <v>151</v>
      </c>
      <c r="D13" s="58"/>
      <c r="E13" s="117"/>
      <c r="F13" s="58"/>
      <c r="G13" s="58">
        <v>2</v>
      </c>
      <c r="H13" s="58">
        <v>1</v>
      </c>
      <c r="I13" s="46">
        <f t="shared" ref="I13:I20" si="1">J13+K13</f>
        <v>116</v>
      </c>
      <c r="J13" s="46">
        <v>38</v>
      </c>
      <c r="K13" s="46">
        <f t="shared" ref="K13:K20" si="2">SUM(O13:V13)</f>
        <v>78</v>
      </c>
      <c r="L13" s="148">
        <v>78</v>
      </c>
      <c r="M13" s="148"/>
      <c r="N13" s="148"/>
      <c r="O13" s="148">
        <v>34</v>
      </c>
      <c r="P13" s="148">
        <v>44</v>
      </c>
      <c r="Q13" s="148"/>
      <c r="R13" s="148"/>
      <c r="S13" s="148"/>
      <c r="T13" s="148"/>
      <c r="U13" s="148"/>
      <c r="V13" s="148"/>
      <c r="W13" s="137">
        <v>9</v>
      </c>
    </row>
    <row r="14" spans="1:23" s="10" customFormat="1" ht="13.15" customHeight="1">
      <c r="A14" s="56" t="s">
        <v>27</v>
      </c>
      <c r="B14" s="149" t="s">
        <v>144</v>
      </c>
      <c r="C14" s="60" t="s">
        <v>152</v>
      </c>
      <c r="D14" s="58">
        <v>3</v>
      </c>
      <c r="E14" s="116"/>
      <c r="F14" s="58"/>
      <c r="G14" s="58"/>
      <c r="H14" s="58">
        <v>1.2</v>
      </c>
      <c r="I14" s="46">
        <f t="shared" si="1"/>
        <v>139</v>
      </c>
      <c r="J14" s="46">
        <f>K14/2-0.5</f>
        <v>46</v>
      </c>
      <c r="K14" s="46">
        <f t="shared" si="2"/>
        <v>93</v>
      </c>
      <c r="L14" s="148">
        <v>71</v>
      </c>
      <c r="M14" s="148">
        <v>22</v>
      </c>
      <c r="N14" s="148"/>
      <c r="O14" s="148">
        <v>17</v>
      </c>
      <c r="P14" s="148">
        <v>44</v>
      </c>
      <c r="Q14" s="148">
        <v>32</v>
      </c>
      <c r="R14" s="148"/>
      <c r="S14" s="148"/>
      <c r="T14" s="148"/>
      <c r="U14" s="148"/>
      <c r="V14" s="148"/>
      <c r="W14" s="137">
        <f>I14/100*5</f>
        <v>6.9499999999999993</v>
      </c>
    </row>
    <row r="15" spans="1:23" s="10" customFormat="1" ht="12" customHeight="1">
      <c r="A15" s="56" t="s">
        <v>28</v>
      </c>
      <c r="B15" s="149" t="s">
        <v>29</v>
      </c>
      <c r="C15" s="50" t="s">
        <v>153</v>
      </c>
      <c r="D15" s="58"/>
      <c r="E15" s="116"/>
      <c r="F15" s="58"/>
      <c r="G15" s="58">
        <v>1.2</v>
      </c>
      <c r="H15" s="58"/>
      <c r="I15" s="46">
        <f t="shared" si="1"/>
        <v>117</v>
      </c>
      <c r="J15" s="46">
        <f>K15/2</f>
        <v>39</v>
      </c>
      <c r="K15" s="46">
        <f t="shared" si="2"/>
        <v>78</v>
      </c>
      <c r="L15" s="148">
        <v>78</v>
      </c>
      <c r="M15" s="148"/>
      <c r="N15" s="148"/>
      <c r="O15" s="148">
        <v>34</v>
      </c>
      <c r="P15" s="148">
        <v>44</v>
      </c>
      <c r="Q15" s="148"/>
      <c r="R15" s="148"/>
      <c r="S15" s="148"/>
      <c r="T15" s="148"/>
      <c r="U15" s="148"/>
      <c r="V15" s="148"/>
      <c r="W15" s="137">
        <f>I15/100*5</f>
        <v>5.85</v>
      </c>
    </row>
    <row r="16" spans="1:23" ht="12.6" customHeight="1">
      <c r="A16" s="56" t="s">
        <v>30</v>
      </c>
      <c r="B16" s="149" t="s">
        <v>31</v>
      </c>
      <c r="C16" s="50" t="s">
        <v>151</v>
      </c>
      <c r="D16" s="58"/>
      <c r="E16" s="116"/>
      <c r="F16" s="58"/>
      <c r="G16" s="58">
        <v>2</v>
      </c>
      <c r="H16" s="58">
        <v>1</v>
      </c>
      <c r="I16" s="46">
        <f t="shared" si="1"/>
        <v>108</v>
      </c>
      <c r="J16" s="46">
        <v>30</v>
      </c>
      <c r="K16" s="46">
        <f t="shared" si="2"/>
        <v>78</v>
      </c>
      <c r="L16" s="148">
        <v>78</v>
      </c>
      <c r="M16" s="148"/>
      <c r="N16" s="148"/>
      <c r="O16" s="148">
        <v>34</v>
      </c>
      <c r="P16" s="148">
        <v>44</v>
      </c>
      <c r="Q16" s="148"/>
      <c r="R16" s="148"/>
      <c r="S16" s="148"/>
      <c r="T16" s="148"/>
      <c r="U16" s="148"/>
      <c r="V16" s="148"/>
      <c r="W16" s="137">
        <f>I16/100*5</f>
        <v>5.4</v>
      </c>
    </row>
    <row r="17" spans="1:23" ht="13.5" customHeight="1">
      <c r="A17" s="56" t="s">
        <v>36</v>
      </c>
      <c r="B17" s="149" t="s">
        <v>32</v>
      </c>
      <c r="C17" s="50" t="s">
        <v>153</v>
      </c>
      <c r="D17" s="58"/>
      <c r="E17" s="116"/>
      <c r="F17" s="58"/>
      <c r="G17" s="58">
        <v>1.2</v>
      </c>
      <c r="H17" s="58"/>
      <c r="I17" s="46">
        <f t="shared" si="1"/>
        <v>156</v>
      </c>
      <c r="J17" s="46">
        <f>K17</f>
        <v>78</v>
      </c>
      <c r="K17" s="46">
        <f t="shared" si="2"/>
        <v>78</v>
      </c>
      <c r="L17" s="148">
        <v>78</v>
      </c>
      <c r="M17" s="148"/>
      <c r="N17" s="148"/>
      <c r="O17" s="148">
        <v>34</v>
      </c>
      <c r="P17" s="148">
        <v>44</v>
      </c>
      <c r="Q17" s="148"/>
      <c r="R17" s="148"/>
      <c r="S17" s="148"/>
      <c r="T17" s="148"/>
      <c r="U17" s="148"/>
      <c r="V17" s="148"/>
      <c r="W17" s="137">
        <v>0</v>
      </c>
    </row>
    <row r="18" spans="1:23" s="10" customFormat="1" ht="24" customHeight="1">
      <c r="A18" s="56" t="s">
        <v>37</v>
      </c>
      <c r="B18" s="150" t="s">
        <v>33</v>
      </c>
      <c r="C18" s="57" t="s">
        <v>150</v>
      </c>
      <c r="D18" s="58"/>
      <c r="E18" s="116"/>
      <c r="F18" s="58"/>
      <c r="G18" s="58">
        <v>3</v>
      </c>
      <c r="H18" s="58">
        <v>1.2</v>
      </c>
      <c r="I18" s="46">
        <f t="shared" si="1"/>
        <v>97</v>
      </c>
      <c r="J18" s="46">
        <v>26</v>
      </c>
      <c r="K18" s="46">
        <f t="shared" si="2"/>
        <v>71</v>
      </c>
      <c r="L18" s="148">
        <v>71</v>
      </c>
      <c r="M18" s="148"/>
      <c r="N18" s="148"/>
      <c r="O18" s="148">
        <v>17</v>
      </c>
      <c r="P18" s="148">
        <v>22</v>
      </c>
      <c r="Q18" s="148">
        <v>32</v>
      </c>
      <c r="R18" s="148"/>
      <c r="S18" s="148"/>
      <c r="T18" s="148"/>
      <c r="U18" s="148"/>
      <c r="V18" s="148"/>
      <c r="W18" s="137">
        <f>I18/100*5</f>
        <v>4.8499999999999996</v>
      </c>
    </row>
    <row r="19" spans="1:23" ht="12.75">
      <c r="A19" s="56" t="s">
        <v>38</v>
      </c>
      <c r="B19" s="149" t="s">
        <v>34</v>
      </c>
      <c r="C19" s="50" t="s">
        <v>152</v>
      </c>
      <c r="D19" s="58">
        <v>3</v>
      </c>
      <c r="E19" s="116"/>
      <c r="F19" s="58"/>
      <c r="G19" s="58"/>
      <c r="H19" s="58">
        <v>1.2</v>
      </c>
      <c r="I19" s="46">
        <f t="shared" si="1"/>
        <v>139</v>
      </c>
      <c r="J19" s="46">
        <v>46</v>
      </c>
      <c r="K19" s="46">
        <f t="shared" si="2"/>
        <v>93</v>
      </c>
      <c r="L19" s="148">
        <v>93</v>
      </c>
      <c r="M19" s="148"/>
      <c r="N19" s="148"/>
      <c r="O19" s="148">
        <v>17</v>
      </c>
      <c r="P19" s="148">
        <v>44</v>
      </c>
      <c r="Q19" s="148">
        <v>32</v>
      </c>
      <c r="R19" s="148"/>
      <c r="S19" s="148"/>
      <c r="T19" s="148"/>
      <c r="U19" s="148"/>
      <c r="V19" s="148"/>
      <c r="W19" s="137">
        <f>I19/100*5</f>
        <v>6.9499999999999993</v>
      </c>
    </row>
    <row r="20" spans="1:23" s="10" customFormat="1" ht="12.75">
      <c r="A20" s="56" t="s">
        <v>39</v>
      </c>
      <c r="B20" s="149" t="s">
        <v>35</v>
      </c>
      <c r="C20" s="57" t="s">
        <v>154</v>
      </c>
      <c r="D20" s="58">
        <v>2</v>
      </c>
      <c r="E20" s="116"/>
      <c r="F20" s="58"/>
      <c r="G20" s="58"/>
      <c r="H20" s="58">
        <v>1</v>
      </c>
      <c r="I20" s="46">
        <f t="shared" si="1"/>
        <v>117</v>
      </c>
      <c r="J20" s="46">
        <f>K20/2</f>
        <v>39</v>
      </c>
      <c r="K20" s="46">
        <f t="shared" si="2"/>
        <v>78</v>
      </c>
      <c r="L20" s="148">
        <v>78</v>
      </c>
      <c r="M20" s="148"/>
      <c r="N20" s="148"/>
      <c r="O20" s="148">
        <v>34</v>
      </c>
      <c r="P20" s="148">
        <v>44</v>
      </c>
      <c r="Q20" s="148"/>
      <c r="R20" s="148"/>
      <c r="S20" s="148"/>
      <c r="T20" s="148"/>
      <c r="U20" s="148"/>
      <c r="V20" s="148"/>
      <c r="W20" s="137">
        <f>I20/100*5</f>
        <v>5.85</v>
      </c>
    </row>
    <row r="21" spans="1:23" s="10" customFormat="1" ht="12.75">
      <c r="A21" s="56" t="s">
        <v>186</v>
      </c>
      <c r="B21" s="149" t="s">
        <v>188</v>
      </c>
      <c r="C21" s="57" t="s">
        <v>189</v>
      </c>
      <c r="D21" s="58"/>
      <c r="E21" s="116"/>
      <c r="F21" s="58" t="s">
        <v>190</v>
      </c>
      <c r="G21" s="58"/>
      <c r="H21" s="58"/>
      <c r="I21" s="46">
        <f>J21+K21</f>
        <v>46</v>
      </c>
      <c r="J21" s="46">
        <v>10</v>
      </c>
      <c r="K21" s="46">
        <f>SUM(O21:V21)</f>
        <v>36</v>
      </c>
      <c r="L21" s="148">
        <v>36</v>
      </c>
      <c r="M21" s="148"/>
      <c r="N21" s="148"/>
      <c r="O21" s="148"/>
      <c r="P21" s="148">
        <v>36</v>
      </c>
      <c r="Q21" s="148"/>
      <c r="R21" s="148"/>
      <c r="S21" s="148"/>
      <c r="T21" s="148"/>
      <c r="U21" s="148"/>
      <c r="V21" s="148"/>
      <c r="W21" s="138"/>
    </row>
    <row r="22" spans="1:23" s="10" customFormat="1" ht="12.75">
      <c r="A22" s="56" t="s">
        <v>187</v>
      </c>
      <c r="B22" s="149" t="s">
        <v>257</v>
      </c>
      <c r="C22" s="57"/>
      <c r="D22" s="58"/>
      <c r="E22" s="116"/>
      <c r="F22" s="58"/>
      <c r="G22" s="58"/>
      <c r="H22" s="58"/>
      <c r="I22" s="46"/>
      <c r="J22" s="46"/>
      <c r="K22" s="46"/>
      <c r="L22" s="148"/>
      <c r="M22" s="148"/>
      <c r="N22" s="148"/>
      <c r="O22" s="148"/>
      <c r="P22" s="148"/>
      <c r="Q22" s="77" t="s">
        <v>255</v>
      </c>
      <c r="R22" s="148"/>
      <c r="S22" s="148"/>
      <c r="T22" s="148"/>
      <c r="U22" s="148"/>
      <c r="V22" s="148"/>
      <c r="W22" s="138"/>
    </row>
    <row r="23" spans="1:23" s="10" customFormat="1" ht="12.75">
      <c r="A23" s="56" t="s">
        <v>258</v>
      </c>
      <c r="B23" s="149" t="s">
        <v>259</v>
      </c>
      <c r="C23" s="57" t="s">
        <v>260</v>
      </c>
      <c r="D23" s="58"/>
      <c r="E23" s="116"/>
      <c r="F23" s="58" t="s">
        <v>261</v>
      </c>
      <c r="G23" s="58"/>
      <c r="H23" s="58"/>
      <c r="I23" s="46">
        <f t="shared" ref="I23" si="3">J23+K23</f>
        <v>17</v>
      </c>
      <c r="J23" s="46"/>
      <c r="K23" s="46">
        <f>SUM(O23:V23)</f>
        <v>17</v>
      </c>
      <c r="L23" s="148">
        <v>12</v>
      </c>
      <c r="M23" s="148"/>
      <c r="N23" s="148">
        <v>5</v>
      </c>
      <c r="O23" s="148">
        <v>17</v>
      </c>
      <c r="P23" s="148"/>
      <c r="Q23" s="148"/>
      <c r="R23" s="148"/>
      <c r="S23" s="148"/>
      <c r="T23" s="148"/>
      <c r="U23" s="148"/>
      <c r="V23" s="148"/>
      <c r="W23" s="138"/>
    </row>
    <row r="24" spans="1:23" s="10" customFormat="1" ht="25.5">
      <c r="A24" s="98"/>
      <c r="B24" s="118" t="s">
        <v>120</v>
      </c>
      <c r="C24" s="118"/>
      <c r="D24" s="101"/>
      <c r="E24" s="90"/>
      <c r="F24" s="90"/>
      <c r="G24" s="90"/>
      <c r="H24" s="90"/>
      <c r="I24" s="91"/>
      <c r="J24" s="91"/>
      <c r="K24" s="91"/>
      <c r="L24" s="92"/>
      <c r="M24" s="92"/>
      <c r="N24" s="92"/>
      <c r="O24" s="93">
        <f>SUM(O12:O21)/17</f>
        <v>14</v>
      </c>
      <c r="P24" s="102">
        <f>SUM(P12:P21)/22</f>
        <v>18.636363636363637</v>
      </c>
      <c r="Q24" s="93">
        <f>SUM(Q12:Q21)/16</f>
        <v>9</v>
      </c>
      <c r="R24" s="92"/>
      <c r="S24" s="92"/>
      <c r="T24" s="92"/>
      <c r="U24" s="92"/>
      <c r="V24" s="92"/>
      <c r="W24" s="138"/>
    </row>
    <row r="25" spans="1:23" ht="25.5">
      <c r="A25" s="53" t="s">
        <v>41</v>
      </c>
      <c r="B25" s="54" t="s">
        <v>40</v>
      </c>
      <c r="C25" s="54"/>
      <c r="D25" s="50"/>
      <c r="E25" s="50"/>
      <c r="F25" s="50"/>
      <c r="G25" s="50"/>
      <c r="H25" s="50"/>
      <c r="I25" s="51">
        <f t="shared" ref="I25:N25" si="4">SUM(I26:I32)</f>
        <v>891</v>
      </c>
      <c r="J25" s="51">
        <f t="shared" si="4"/>
        <v>279</v>
      </c>
      <c r="K25" s="51">
        <f t="shared" si="4"/>
        <v>612</v>
      </c>
      <c r="L25" s="52">
        <f t="shared" si="4"/>
        <v>536</v>
      </c>
      <c r="M25" s="52">
        <f t="shared" si="4"/>
        <v>76</v>
      </c>
      <c r="N25" s="52">
        <f t="shared" si="4"/>
        <v>0</v>
      </c>
      <c r="O25" s="52"/>
      <c r="P25" s="52"/>
      <c r="Q25" s="52"/>
      <c r="R25" s="52"/>
      <c r="S25" s="52"/>
      <c r="T25" s="52"/>
      <c r="U25" s="52"/>
      <c r="V25" s="52"/>
      <c r="W25" s="139">
        <f>SUM(W26:W32)</f>
        <v>43</v>
      </c>
    </row>
    <row r="26" spans="1:23" s="10" customFormat="1" ht="12.75">
      <c r="A26" s="56" t="s">
        <v>42</v>
      </c>
      <c r="B26" s="59" t="s">
        <v>43</v>
      </c>
      <c r="C26" s="57" t="s">
        <v>154</v>
      </c>
      <c r="D26" s="58">
        <v>2</v>
      </c>
      <c r="E26" s="58"/>
      <c r="F26" s="58"/>
      <c r="G26" s="58"/>
      <c r="H26" s="58">
        <v>1</v>
      </c>
      <c r="I26" s="46">
        <f t="shared" ref="I26:I32" si="5">J26+K26</f>
        <v>117</v>
      </c>
      <c r="J26" s="46">
        <v>36</v>
      </c>
      <c r="K26" s="46">
        <f t="shared" ref="K26:K32" si="6">SUM(O26:V26)</f>
        <v>81</v>
      </c>
      <c r="L26" s="105">
        <v>81</v>
      </c>
      <c r="M26" s="105"/>
      <c r="N26" s="105"/>
      <c r="O26" s="105">
        <v>51</v>
      </c>
      <c r="P26" s="105">
        <v>30</v>
      </c>
      <c r="Q26" s="105"/>
      <c r="R26" s="52"/>
      <c r="S26" s="52"/>
      <c r="T26" s="52"/>
      <c r="U26" s="52"/>
      <c r="V26" s="52"/>
      <c r="W26" s="138">
        <v>6</v>
      </c>
    </row>
    <row r="27" spans="1:23" s="10" customFormat="1" ht="12.75">
      <c r="A27" s="56" t="s">
        <v>44</v>
      </c>
      <c r="B27" s="59" t="s">
        <v>52</v>
      </c>
      <c r="C27" s="57" t="s">
        <v>154</v>
      </c>
      <c r="D27" s="58">
        <v>2</v>
      </c>
      <c r="E27" s="58"/>
      <c r="F27" s="58"/>
      <c r="G27" s="58"/>
      <c r="H27" s="58">
        <v>1</v>
      </c>
      <c r="I27" s="46">
        <f t="shared" si="5"/>
        <v>167</v>
      </c>
      <c r="J27" s="46">
        <v>50</v>
      </c>
      <c r="K27" s="46">
        <f t="shared" si="6"/>
        <v>117</v>
      </c>
      <c r="L27" s="105">
        <v>117</v>
      </c>
      <c r="M27" s="105"/>
      <c r="N27" s="105"/>
      <c r="O27" s="105">
        <v>51</v>
      </c>
      <c r="P27" s="105">
        <v>66</v>
      </c>
      <c r="Q27" s="105"/>
      <c r="R27" s="105"/>
      <c r="S27" s="105"/>
      <c r="T27" s="105"/>
      <c r="U27" s="105"/>
      <c r="V27" s="105"/>
      <c r="W27" s="138">
        <v>8</v>
      </c>
    </row>
    <row r="28" spans="1:23" s="10" customFormat="1" ht="12.75">
      <c r="A28" s="56" t="s">
        <v>45</v>
      </c>
      <c r="B28" s="59" t="s">
        <v>47</v>
      </c>
      <c r="C28" s="57" t="s">
        <v>155</v>
      </c>
      <c r="D28" s="58"/>
      <c r="E28" s="58"/>
      <c r="F28" s="58"/>
      <c r="G28" s="61">
        <v>4</v>
      </c>
      <c r="H28" s="58">
        <v>3</v>
      </c>
      <c r="I28" s="46">
        <f t="shared" si="5"/>
        <v>114</v>
      </c>
      <c r="J28" s="46">
        <f>K28/2</f>
        <v>38</v>
      </c>
      <c r="K28" s="46">
        <v>76</v>
      </c>
      <c r="L28" s="105">
        <v>76</v>
      </c>
      <c r="M28" s="105"/>
      <c r="N28" s="105"/>
      <c r="O28" s="105"/>
      <c r="P28" s="105"/>
      <c r="Q28" s="131" t="s">
        <v>256</v>
      </c>
      <c r="R28" s="105">
        <v>44</v>
      </c>
      <c r="S28" s="105"/>
      <c r="T28" s="105"/>
      <c r="U28" s="105"/>
      <c r="V28" s="105"/>
      <c r="W28" s="138">
        <v>6</v>
      </c>
    </row>
    <row r="29" spans="1:23" s="10" customFormat="1" ht="25.5" customHeight="1">
      <c r="A29" s="56" t="s">
        <v>46</v>
      </c>
      <c r="B29" s="106" t="s">
        <v>48</v>
      </c>
      <c r="C29" s="57" t="s">
        <v>154</v>
      </c>
      <c r="D29" s="58">
        <v>5</v>
      </c>
      <c r="E29" s="58"/>
      <c r="F29" s="58"/>
      <c r="G29" s="58"/>
      <c r="H29" s="58">
        <v>4</v>
      </c>
      <c r="I29" s="46">
        <f t="shared" si="5"/>
        <v>106</v>
      </c>
      <c r="J29" s="46">
        <v>30</v>
      </c>
      <c r="K29" s="46">
        <f t="shared" si="6"/>
        <v>76</v>
      </c>
      <c r="L29" s="105">
        <v>76</v>
      </c>
      <c r="M29" s="105"/>
      <c r="N29" s="105"/>
      <c r="O29" s="105"/>
      <c r="P29" s="105"/>
      <c r="Q29" s="105"/>
      <c r="R29" s="105">
        <v>44</v>
      </c>
      <c r="S29" s="105">
        <v>32</v>
      </c>
      <c r="T29" s="105"/>
      <c r="U29" s="105"/>
      <c r="V29" s="105"/>
      <c r="W29" s="138">
        <v>5</v>
      </c>
    </row>
    <row r="30" spans="1:23" s="10" customFormat="1" ht="12.75">
      <c r="A30" s="56" t="s">
        <v>49</v>
      </c>
      <c r="B30" s="106" t="s">
        <v>173</v>
      </c>
      <c r="C30" s="50" t="s">
        <v>152</v>
      </c>
      <c r="D30" s="58">
        <v>6</v>
      </c>
      <c r="E30" s="58"/>
      <c r="F30" s="58"/>
      <c r="G30" s="119"/>
      <c r="H30" s="58">
        <v>4.5</v>
      </c>
      <c r="I30" s="46">
        <f t="shared" si="5"/>
        <v>222</v>
      </c>
      <c r="J30" s="46">
        <v>70</v>
      </c>
      <c r="K30" s="46">
        <f t="shared" si="6"/>
        <v>152</v>
      </c>
      <c r="L30" s="105">
        <v>152</v>
      </c>
      <c r="M30" s="105"/>
      <c r="N30" s="105"/>
      <c r="O30" s="105"/>
      <c r="P30" s="105"/>
      <c r="Q30" s="105"/>
      <c r="R30" s="105">
        <v>88</v>
      </c>
      <c r="S30" s="105">
        <v>32</v>
      </c>
      <c r="T30" s="105">
        <v>32</v>
      </c>
      <c r="U30" s="105"/>
      <c r="V30" s="105"/>
      <c r="W30" s="138">
        <v>11</v>
      </c>
    </row>
    <row r="31" spans="1:23" s="16" customFormat="1" ht="12.75">
      <c r="A31" s="56" t="s">
        <v>50</v>
      </c>
      <c r="B31" s="106" t="s">
        <v>141</v>
      </c>
      <c r="C31" s="63" t="s">
        <v>156</v>
      </c>
      <c r="D31" s="58"/>
      <c r="E31" s="58"/>
      <c r="F31" s="58"/>
      <c r="G31" s="58">
        <v>1</v>
      </c>
      <c r="H31" s="58"/>
      <c r="I31" s="46">
        <f t="shared" si="5"/>
        <v>51</v>
      </c>
      <c r="J31" s="46">
        <f>K31/2</f>
        <v>17</v>
      </c>
      <c r="K31" s="46">
        <f t="shared" si="6"/>
        <v>34</v>
      </c>
      <c r="L31" s="105">
        <v>34</v>
      </c>
      <c r="M31" s="105"/>
      <c r="N31" s="105"/>
      <c r="O31" s="105">
        <v>34</v>
      </c>
      <c r="P31" s="105"/>
      <c r="Q31" s="105"/>
      <c r="R31" s="105"/>
      <c r="S31" s="105"/>
      <c r="T31" s="105"/>
      <c r="U31" s="105"/>
      <c r="V31" s="105"/>
      <c r="W31" s="139">
        <v>2</v>
      </c>
    </row>
    <row r="32" spans="1:23" s="10" customFormat="1" ht="12.75">
      <c r="A32" s="56" t="s">
        <v>149</v>
      </c>
      <c r="B32" s="59" t="s">
        <v>51</v>
      </c>
      <c r="C32" s="57" t="s">
        <v>155</v>
      </c>
      <c r="D32" s="58"/>
      <c r="E32" s="58"/>
      <c r="F32" s="58"/>
      <c r="G32" s="58">
        <v>4</v>
      </c>
      <c r="H32" s="58">
        <v>3</v>
      </c>
      <c r="I32" s="46">
        <f t="shared" si="5"/>
        <v>114</v>
      </c>
      <c r="J32" s="46">
        <f>K32/2</f>
        <v>38</v>
      </c>
      <c r="K32" s="46">
        <f t="shared" si="6"/>
        <v>76</v>
      </c>
      <c r="L32" s="105"/>
      <c r="M32" s="105">
        <v>76</v>
      </c>
      <c r="N32" s="105"/>
      <c r="O32" s="105"/>
      <c r="P32" s="105"/>
      <c r="Q32" s="105">
        <v>32</v>
      </c>
      <c r="R32" s="105">
        <v>44</v>
      </c>
      <c r="S32" s="105"/>
      <c r="T32" s="105"/>
      <c r="U32" s="105"/>
      <c r="V32" s="105"/>
      <c r="W32" s="138">
        <v>5</v>
      </c>
    </row>
    <row r="33" spans="1:23" s="21" customFormat="1" ht="25.5">
      <c r="A33" s="99"/>
      <c r="B33" s="118" t="s">
        <v>120</v>
      </c>
      <c r="C33" s="118"/>
      <c r="D33" s="90"/>
      <c r="E33" s="90"/>
      <c r="F33" s="90"/>
      <c r="G33" s="90"/>
      <c r="H33" s="90"/>
      <c r="I33" s="91"/>
      <c r="J33" s="91"/>
      <c r="K33" s="100"/>
      <c r="L33" s="92"/>
      <c r="M33" s="92"/>
      <c r="N33" s="92"/>
      <c r="O33" s="93">
        <f>SUM(O26:O32)/17</f>
        <v>8</v>
      </c>
      <c r="P33" s="102">
        <f>SUM(P26:P32)/22</f>
        <v>4.3636363636363633</v>
      </c>
      <c r="Q33" s="93">
        <f>SUM(Q26:Q32)/16</f>
        <v>2</v>
      </c>
      <c r="R33" s="93">
        <f>SUM(R26:R32)/22</f>
        <v>10</v>
      </c>
      <c r="S33" s="93">
        <f>SUM(S26:S32)/16</f>
        <v>4</v>
      </c>
      <c r="T33" s="93">
        <f>SUM(T26:T32)/16</f>
        <v>2</v>
      </c>
      <c r="U33" s="93">
        <f>SUM(U26:U32)/16</f>
        <v>0</v>
      </c>
      <c r="V33" s="93">
        <f>SUM(V26:V32)/15</f>
        <v>0</v>
      </c>
      <c r="W33" s="138"/>
    </row>
    <row r="34" spans="1:23" s="21" customFormat="1" ht="18.75" customHeight="1">
      <c r="A34" s="63"/>
      <c r="B34" s="54" t="s">
        <v>158</v>
      </c>
      <c r="C34" s="54"/>
      <c r="D34" s="58"/>
      <c r="E34" s="58"/>
      <c r="F34" s="58"/>
      <c r="G34" s="58"/>
      <c r="H34" s="58"/>
      <c r="I34" s="51">
        <f t="shared" ref="I34:N34" si="7">(I35+I42+I46)</f>
        <v>4541</v>
      </c>
      <c r="J34" s="51">
        <f>(J35+J42+J46)</f>
        <v>1527</v>
      </c>
      <c r="K34" s="51">
        <f t="shared" si="7"/>
        <v>3014</v>
      </c>
      <c r="L34" s="52">
        <f t="shared" si="7"/>
        <v>901</v>
      </c>
      <c r="M34" s="52">
        <f t="shared" si="7"/>
        <v>1951</v>
      </c>
      <c r="N34" s="52">
        <f t="shared" si="7"/>
        <v>162</v>
      </c>
      <c r="O34" s="52"/>
      <c r="P34" s="52"/>
      <c r="Q34" s="52"/>
      <c r="R34" s="52"/>
      <c r="S34" s="52"/>
      <c r="T34" s="52"/>
      <c r="U34" s="105"/>
      <c r="V34" s="105"/>
      <c r="W34" s="138"/>
    </row>
    <row r="35" spans="1:23" s="24" customFormat="1" ht="24.75" customHeight="1">
      <c r="A35" s="53" t="s">
        <v>56</v>
      </c>
      <c r="B35" s="54" t="s">
        <v>53</v>
      </c>
      <c r="C35" s="54"/>
      <c r="D35" s="58"/>
      <c r="E35" s="58"/>
      <c r="F35" s="58"/>
      <c r="G35" s="58"/>
      <c r="H35" s="58"/>
      <c r="I35" s="51">
        <f t="shared" ref="I35:N35" si="8">SUM(I36:I40)</f>
        <v>718</v>
      </c>
      <c r="J35" s="51">
        <f t="shared" si="8"/>
        <v>279</v>
      </c>
      <c r="K35" s="51">
        <f t="shared" si="8"/>
        <v>439</v>
      </c>
      <c r="L35" s="64">
        <f t="shared" si="8"/>
        <v>144</v>
      </c>
      <c r="M35" s="64">
        <f t="shared" si="8"/>
        <v>295</v>
      </c>
      <c r="N35" s="64">
        <f t="shared" si="8"/>
        <v>0</v>
      </c>
      <c r="O35" s="105"/>
      <c r="P35" s="105"/>
      <c r="Q35" s="105"/>
      <c r="R35" s="105"/>
      <c r="S35" s="105"/>
      <c r="T35" s="105"/>
      <c r="U35" s="105"/>
      <c r="V35" s="105"/>
      <c r="W35" s="139">
        <f>SUM(W36:W40)</f>
        <v>34</v>
      </c>
    </row>
    <row r="36" spans="1:23" s="8" customFormat="1" ht="12.75">
      <c r="A36" s="56" t="s">
        <v>57</v>
      </c>
      <c r="B36" s="59" t="s">
        <v>54</v>
      </c>
      <c r="C36" s="105" t="s">
        <v>156</v>
      </c>
      <c r="D36" s="58"/>
      <c r="E36" s="58"/>
      <c r="F36" s="58"/>
      <c r="G36" s="58">
        <v>6</v>
      </c>
      <c r="H36" s="58">
        <v>5</v>
      </c>
      <c r="I36" s="46">
        <f>J36+K36</f>
        <v>68</v>
      </c>
      <c r="J36" s="46">
        <v>20</v>
      </c>
      <c r="K36" s="46">
        <f>SUM(O36:V36)</f>
        <v>48</v>
      </c>
      <c r="L36" s="105">
        <v>48</v>
      </c>
      <c r="M36" s="105"/>
      <c r="N36" s="105"/>
      <c r="O36" s="105"/>
      <c r="P36" s="105"/>
      <c r="Q36" s="105"/>
      <c r="R36" s="105"/>
      <c r="S36" s="105"/>
      <c r="T36" s="105">
        <v>48</v>
      </c>
      <c r="U36" s="105"/>
      <c r="V36" s="105"/>
      <c r="W36" s="138">
        <v>3</v>
      </c>
    </row>
    <row r="37" spans="1:23" s="24" customFormat="1" ht="12.75">
      <c r="A37" s="56" t="s">
        <v>55</v>
      </c>
      <c r="B37" s="59" t="s">
        <v>52</v>
      </c>
      <c r="C37" s="105" t="s">
        <v>156</v>
      </c>
      <c r="D37" s="58"/>
      <c r="E37" s="58"/>
      <c r="F37" s="58"/>
      <c r="G37" s="58">
        <v>3</v>
      </c>
      <c r="H37" s="58"/>
      <c r="I37" s="46">
        <f>J37+K37</f>
        <v>68</v>
      </c>
      <c r="J37" s="46">
        <v>20</v>
      </c>
      <c r="K37" s="46">
        <f>SUM(O37:V37)</f>
        <v>48</v>
      </c>
      <c r="L37" s="105">
        <v>48</v>
      </c>
      <c r="M37" s="105"/>
      <c r="N37" s="105"/>
      <c r="O37" s="105"/>
      <c r="P37" s="105"/>
      <c r="Q37" s="105">
        <v>48</v>
      </c>
      <c r="R37" s="105"/>
      <c r="S37" s="105"/>
      <c r="T37" s="105"/>
      <c r="U37" s="105"/>
      <c r="V37" s="105"/>
      <c r="W37" s="138">
        <v>3</v>
      </c>
    </row>
    <row r="38" spans="1:23" s="24" customFormat="1" ht="15.75" customHeight="1">
      <c r="A38" s="56" t="s">
        <v>58</v>
      </c>
      <c r="B38" s="59" t="s">
        <v>59</v>
      </c>
      <c r="C38" s="105" t="s">
        <v>191</v>
      </c>
      <c r="D38" s="58">
        <v>7</v>
      </c>
      <c r="E38" s="58"/>
      <c r="F38" s="58"/>
      <c r="G38" s="58"/>
      <c r="H38" s="58"/>
      <c r="I38" s="46">
        <f>J38+K38</f>
        <v>68</v>
      </c>
      <c r="J38" s="46">
        <v>20</v>
      </c>
      <c r="K38" s="46">
        <f>SUM(O38:V38)</f>
        <v>48</v>
      </c>
      <c r="L38" s="105">
        <v>48</v>
      </c>
      <c r="M38" s="105"/>
      <c r="N38" s="105"/>
      <c r="O38" s="105"/>
      <c r="P38" s="105"/>
      <c r="Q38" s="105"/>
      <c r="R38" s="105"/>
      <c r="S38" s="105"/>
      <c r="T38" s="105"/>
      <c r="U38" s="105">
        <v>48</v>
      </c>
      <c r="V38" s="105"/>
      <c r="W38" s="138">
        <v>3</v>
      </c>
    </row>
    <row r="39" spans="1:23" s="24" customFormat="1" ht="15.75" customHeight="1">
      <c r="A39" s="56" t="s">
        <v>60</v>
      </c>
      <c r="B39" s="65" t="s">
        <v>24</v>
      </c>
      <c r="C39" s="105" t="s">
        <v>191</v>
      </c>
      <c r="D39" s="58">
        <v>8</v>
      </c>
      <c r="E39" s="58"/>
      <c r="F39" s="58"/>
      <c r="G39" s="58"/>
      <c r="H39" s="58" t="s">
        <v>143</v>
      </c>
      <c r="I39" s="46">
        <f>J39+K39</f>
        <v>216</v>
      </c>
      <c r="J39" s="46">
        <v>70</v>
      </c>
      <c r="K39" s="46">
        <f>SUM(O39:V39)</f>
        <v>146</v>
      </c>
      <c r="L39" s="105"/>
      <c r="M39" s="105">
        <v>146</v>
      </c>
      <c r="N39" s="105"/>
      <c r="O39" s="105"/>
      <c r="P39" s="105"/>
      <c r="Q39" s="105"/>
      <c r="R39" s="105">
        <v>22</v>
      </c>
      <c r="S39" s="105">
        <v>16</v>
      </c>
      <c r="T39" s="105">
        <v>32</v>
      </c>
      <c r="U39" s="105">
        <v>16</v>
      </c>
      <c r="V39" s="105">
        <v>60</v>
      </c>
      <c r="W39" s="138">
        <v>10</v>
      </c>
    </row>
    <row r="40" spans="1:23" s="25" customFormat="1" ht="15" customHeight="1">
      <c r="A40" s="56" t="s">
        <v>61</v>
      </c>
      <c r="B40" s="59" t="s">
        <v>32</v>
      </c>
      <c r="C40" s="105" t="s">
        <v>189</v>
      </c>
      <c r="D40" s="58"/>
      <c r="E40" s="58"/>
      <c r="F40" s="58" t="s">
        <v>138</v>
      </c>
      <c r="G40" s="58"/>
      <c r="H40" s="58"/>
      <c r="I40" s="46">
        <f>J40+K40</f>
        <v>298</v>
      </c>
      <c r="J40" s="46">
        <v>149</v>
      </c>
      <c r="K40" s="46">
        <f>SUM(O40:V40)</f>
        <v>149</v>
      </c>
      <c r="L40" s="105"/>
      <c r="M40" s="105">
        <v>149</v>
      </c>
      <c r="N40" s="105"/>
      <c r="O40" s="105"/>
      <c r="P40" s="105"/>
      <c r="Q40" s="105">
        <v>32</v>
      </c>
      <c r="R40" s="105">
        <v>22</v>
      </c>
      <c r="S40" s="105">
        <v>32</v>
      </c>
      <c r="T40" s="105">
        <v>32</v>
      </c>
      <c r="U40" s="105">
        <v>16</v>
      </c>
      <c r="V40" s="105">
        <v>15</v>
      </c>
      <c r="W40" s="140">
        <v>15</v>
      </c>
    </row>
    <row r="41" spans="1:23" s="3" customFormat="1" ht="22.5" customHeight="1">
      <c r="A41" s="93"/>
      <c r="B41" s="118" t="s">
        <v>120</v>
      </c>
      <c r="C41" s="118"/>
      <c r="D41" s="90"/>
      <c r="E41" s="90"/>
      <c r="F41" s="90"/>
      <c r="G41" s="90"/>
      <c r="H41" s="90"/>
      <c r="I41" s="91"/>
      <c r="J41" s="91"/>
      <c r="K41" s="91"/>
      <c r="L41" s="92"/>
      <c r="M41" s="92"/>
      <c r="N41" s="92"/>
      <c r="O41" s="93">
        <f>SUM(O36:O40)/17</f>
        <v>0</v>
      </c>
      <c r="P41" s="93">
        <f>SUM(P36:P40)/22</f>
        <v>0</v>
      </c>
      <c r="Q41" s="93">
        <f>SUM(Q36:Q40)/16</f>
        <v>5</v>
      </c>
      <c r="R41" s="93">
        <f>SUM(R36:R40)/22</f>
        <v>2</v>
      </c>
      <c r="S41" s="93">
        <f>SUM(S36:S40)/16</f>
        <v>3</v>
      </c>
      <c r="T41" s="93">
        <f>SUM(T36:T40)/16</f>
        <v>7</v>
      </c>
      <c r="U41" s="93">
        <f>SUM(U36:U40)/16</f>
        <v>5</v>
      </c>
      <c r="V41" s="93">
        <f>SUM(V36:V40)/15</f>
        <v>5</v>
      </c>
      <c r="W41" s="139"/>
    </row>
    <row r="42" spans="1:23" s="10" customFormat="1" ht="24.75" customHeight="1">
      <c r="A42" s="53" t="s">
        <v>62</v>
      </c>
      <c r="B42" s="54" t="s">
        <v>63</v>
      </c>
      <c r="C42" s="54"/>
      <c r="D42" s="58"/>
      <c r="E42" s="58"/>
      <c r="F42" s="58"/>
      <c r="G42" s="58"/>
      <c r="H42" s="58"/>
      <c r="I42" s="51">
        <f t="shared" ref="I42:N42" si="9">SUM(I43:I44)</f>
        <v>108</v>
      </c>
      <c r="J42" s="51">
        <f t="shared" si="9"/>
        <v>36</v>
      </c>
      <c r="K42" s="51">
        <f t="shared" si="9"/>
        <v>72</v>
      </c>
      <c r="L42" s="52">
        <f t="shared" si="9"/>
        <v>34</v>
      </c>
      <c r="M42" s="52">
        <f t="shared" si="9"/>
        <v>38</v>
      </c>
      <c r="N42" s="52">
        <f t="shared" si="9"/>
        <v>0</v>
      </c>
      <c r="O42" s="105"/>
      <c r="P42" s="105"/>
      <c r="Q42" s="105"/>
      <c r="R42" s="105"/>
      <c r="S42" s="105"/>
      <c r="T42" s="105"/>
      <c r="U42" s="105"/>
      <c r="V42" s="105"/>
      <c r="W42" s="139">
        <f>SUM(W43:W44)</f>
        <v>32</v>
      </c>
    </row>
    <row r="43" spans="1:23" s="3" customFormat="1" ht="12.75">
      <c r="A43" s="56" t="s">
        <v>64</v>
      </c>
      <c r="B43" s="59" t="s">
        <v>65</v>
      </c>
      <c r="C43" s="105">
        <v>3</v>
      </c>
      <c r="D43" s="58"/>
      <c r="E43" s="58"/>
      <c r="F43" s="58">
        <v>5</v>
      </c>
      <c r="G43" s="58"/>
      <c r="H43" s="58">
        <v>4</v>
      </c>
      <c r="I43" s="46">
        <f>J43+K43</f>
        <v>57</v>
      </c>
      <c r="J43" s="46">
        <f>K43/2</f>
        <v>19</v>
      </c>
      <c r="K43" s="46">
        <f>SUM(O43:V43)</f>
        <v>38</v>
      </c>
      <c r="L43" s="105"/>
      <c r="M43" s="105">
        <v>38</v>
      </c>
      <c r="N43" s="105"/>
      <c r="O43" s="105"/>
      <c r="P43" s="105"/>
      <c r="Q43" s="105"/>
      <c r="R43" s="105">
        <v>22</v>
      </c>
      <c r="S43" s="105">
        <v>16</v>
      </c>
      <c r="T43" s="105"/>
      <c r="U43" s="105"/>
      <c r="V43" s="105"/>
      <c r="W43" s="138">
        <v>17</v>
      </c>
    </row>
    <row r="44" spans="1:23" ht="25.5">
      <c r="A44" s="56" t="s">
        <v>66</v>
      </c>
      <c r="B44" s="106" t="s">
        <v>67</v>
      </c>
      <c r="C44" s="108">
        <v>3</v>
      </c>
      <c r="D44" s="58"/>
      <c r="E44" s="58"/>
      <c r="F44" s="58">
        <v>1</v>
      </c>
      <c r="G44" s="58"/>
      <c r="H44" s="58"/>
      <c r="I44" s="46">
        <f>J44+K44</f>
        <v>51</v>
      </c>
      <c r="J44" s="46">
        <f>K44/2</f>
        <v>17</v>
      </c>
      <c r="K44" s="46">
        <f>SUM(O44:V44)</f>
        <v>34</v>
      </c>
      <c r="L44" s="105">
        <v>34</v>
      </c>
      <c r="M44" s="105"/>
      <c r="N44" s="105"/>
      <c r="O44" s="105">
        <v>34</v>
      </c>
      <c r="P44" s="105"/>
      <c r="Q44" s="105"/>
      <c r="R44" s="105"/>
      <c r="S44" s="105"/>
      <c r="T44" s="105"/>
      <c r="U44" s="105"/>
      <c r="V44" s="105"/>
      <c r="W44" s="138">
        <v>15</v>
      </c>
    </row>
    <row r="45" spans="1:23" ht="25.5">
      <c r="A45" s="98"/>
      <c r="B45" s="118" t="s">
        <v>120</v>
      </c>
      <c r="C45" s="99"/>
      <c r="D45" s="90"/>
      <c r="E45" s="90"/>
      <c r="F45" s="90"/>
      <c r="G45" s="90"/>
      <c r="H45" s="90"/>
      <c r="I45" s="91"/>
      <c r="J45" s="91"/>
      <c r="K45" s="91"/>
      <c r="L45" s="92"/>
      <c r="M45" s="92"/>
      <c r="N45" s="92"/>
      <c r="O45" s="93">
        <f>SUM(O43:O44)/17</f>
        <v>2</v>
      </c>
      <c r="P45" s="93">
        <f>SUM(P43:P44)/22</f>
        <v>0</v>
      </c>
      <c r="Q45" s="93">
        <f>SUM(Q43:Q44)/16</f>
        <v>0</v>
      </c>
      <c r="R45" s="93">
        <f>SUM(R43:R44)/22</f>
        <v>1</v>
      </c>
      <c r="S45" s="93">
        <f>SUM(S43:S44)/16</f>
        <v>1</v>
      </c>
      <c r="T45" s="93">
        <f>SUM(T43:T44)/16</f>
        <v>0</v>
      </c>
      <c r="U45" s="93">
        <f>SUM(U43:U44)/16</f>
        <v>0</v>
      </c>
      <c r="V45" s="93">
        <f>SUM(V43:V44)/15</f>
        <v>0</v>
      </c>
      <c r="W45" s="138"/>
    </row>
    <row r="46" spans="1:23" s="30" customFormat="1" ht="25.5">
      <c r="A46" s="53" t="s">
        <v>68</v>
      </c>
      <c r="B46" s="85" t="s">
        <v>222</v>
      </c>
      <c r="C46" s="66"/>
      <c r="D46" s="58"/>
      <c r="E46" s="58"/>
      <c r="F46" s="58"/>
      <c r="G46" s="58"/>
      <c r="H46" s="58"/>
      <c r="I46" s="51">
        <f t="shared" ref="I46:N46" si="10">I47+I53</f>
        <v>3715</v>
      </c>
      <c r="J46" s="51">
        <f t="shared" si="10"/>
        <v>1212</v>
      </c>
      <c r="K46" s="51">
        <f t="shared" si="10"/>
        <v>2503</v>
      </c>
      <c r="L46" s="51">
        <f t="shared" si="10"/>
        <v>723</v>
      </c>
      <c r="M46" s="51">
        <f t="shared" si="10"/>
        <v>1618</v>
      </c>
      <c r="N46" s="51">
        <f t="shared" si="10"/>
        <v>162</v>
      </c>
      <c r="O46" s="105"/>
      <c r="P46" s="105"/>
      <c r="Q46" s="105"/>
      <c r="R46" s="105"/>
      <c r="S46" s="105"/>
      <c r="T46" s="105"/>
      <c r="U46" s="105"/>
      <c r="V46" s="105"/>
      <c r="W46" s="138"/>
    </row>
    <row r="47" spans="1:23" s="10" customFormat="1" ht="25.5">
      <c r="A47" s="53" t="s">
        <v>70</v>
      </c>
      <c r="B47" s="54" t="s">
        <v>71</v>
      </c>
      <c r="C47" s="54"/>
      <c r="D47" s="50"/>
      <c r="E47" s="50"/>
      <c r="F47" s="50"/>
      <c r="G47" s="50"/>
      <c r="H47" s="50"/>
      <c r="I47" s="51">
        <f>I48+I49+I50+I51</f>
        <v>454</v>
      </c>
      <c r="J47" s="51">
        <f>J48+J49+J50+J51</f>
        <v>140</v>
      </c>
      <c r="K47" s="51">
        <f>K48+K49+K50+K51</f>
        <v>314</v>
      </c>
      <c r="L47" s="52">
        <f>SUM(L48:L51)</f>
        <v>314</v>
      </c>
      <c r="M47" s="52">
        <f>SUM(M48:M51)</f>
        <v>0</v>
      </c>
      <c r="N47" s="52">
        <f>SUM(N48:N51)</f>
        <v>0</v>
      </c>
      <c r="O47" s="105"/>
      <c r="P47" s="105"/>
      <c r="Q47" s="105"/>
      <c r="R47" s="105"/>
      <c r="S47" s="105"/>
      <c r="T47" s="105"/>
      <c r="U47" s="105"/>
      <c r="V47" s="105"/>
      <c r="W47" s="139">
        <f>SUM(W48:W51)</f>
        <v>272</v>
      </c>
    </row>
    <row r="48" spans="1:23" s="10" customFormat="1" ht="25.5">
      <c r="A48" s="56" t="s">
        <v>70</v>
      </c>
      <c r="B48" s="106" t="s">
        <v>72</v>
      </c>
      <c r="C48" s="108" t="s">
        <v>183</v>
      </c>
      <c r="D48" s="58">
        <v>8</v>
      </c>
      <c r="E48" s="58"/>
      <c r="F48" s="58"/>
      <c r="G48" s="58"/>
      <c r="H48" s="58">
        <v>6.7</v>
      </c>
      <c r="I48" s="46">
        <f>J48+K48</f>
        <v>132</v>
      </c>
      <c r="J48" s="46">
        <v>40</v>
      </c>
      <c r="K48" s="46">
        <f>SUM(O48:V48)</f>
        <v>92</v>
      </c>
      <c r="L48" s="105">
        <v>92</v>
      </c>
      <c r="M48" s="105"/>
      <c r="N48" s="105"/>
      <c r="O48" s="105"/>
      <c r="P48" s="105"/>
      <c r="Q48" s="105"/>
      <c r="R48" s="105"/>
      <c r="S48" s="105"/>
      <c r="T48" s="105"/>
      <c r="U48" s="105">
        <v>32</v>
      </c>
      <c r="V48" s="105">
        <v>60</v>
      </c>
      <c r="W48" s="138">
        <v>79</v>
      </c>
    </row>
    <row r="49" spans="1:23" s="10" customFormat="1" ht="12.75">
      <c r="A49" s="56" t="s">
        <v>69</v>
      </c>
      <c r="B49" s="65" t="s">
        <v>74</v>
      </c>
      <c r="C49" s="56" t="s">
        <v>183</v>
      </c>
      <c r="D49" s="58">
        <v>4</v>
      </c>
      <c r="E49" s="58"/>
      <c r="F49" s="58"/>
      <c r="G49" s="58"/>
      <c r="H49" s="58">
        <v>3</v>
      </c>
      <c r="I49" s="46">
        <f>J49+K49</f>
        <v>122</v>
      </c>
      <c r="J49" s="46">
        <v>40</v>
      </c>
      <c r="K49" s="46">
        <f>SUM(O49:V49)</f>
        <v>82</v>
      </c>
      <c r="L49" s="105">
        <v>82</v>
      </c>
      <c r="M49" s="105"/>
      <c r="N49" s="105"/>
      <c r="O49" s="105"/>
      <c r="P49" s="105"/>
      <c r="Q49" s="105">
        <v>16</v>
      </c>
      <c r="R49" s="105">
        <v>66</v>
      </c>
      <c r="S49" s="105"/>
      <c r="T49" s="105"/>
      <c r="U49" s="105"/>
      <c r="V49" s="105"/>
      <c r="W49" s="138">
        <v>73</v>
      </c>
    </row>
    <row r="50" spans="1:23" s="30" customFormat="1" ht="25.5">
      <c r="A50" s="56" t="s">
        <v>73</v>
      </c>
      <c r="B50" s="106" t="s">
        <v>98</v>
      </c>
      <c r="C50" s="108" t="s">
        <v>182</v>
      </c>
      <c r="D50" s="58"/>
      <c r="E50" s="58"/>
      <c r="F50" s="58"/>
      <c r="G50" s="58">
        <v>6</v>
      </c>
      <c r="H50" s="58">
        <v>5</v>
      </c>
      <c r="I50" s="46">
        <f>J50+K50</f>
        <v>92</v>
      </c>
      <c r="J50" s="46">
        <v>30</v>
      </c>
      <c r="K50" s="46">
        <f>SUM(O50:V50)</f>
        <v>62</v>
      </c>
      <c r="L50" s="105">
        <v>62</v>
      </c>
      <c r="M50" s="105"/>
      <c r="N50" s="105"/>
      <c r="O50" s="105"/>
      <c r="P50" s="105"/>
      <c r="Q50" s="105"/>
      <c r="R50" s="105"/>
      <c r="S50" s="105"/>
      <c r="T50" s="105"/>
      <c r="U50" s="105">
        <v>32</v>
      </c>
      <c r="V50" s="105">
        <v>30</v>
      </c>
      <c r="W50" s="138">
        <v>55</v>
      </c>
    </row>
    <row r="51" spans="1:23" ht="12.75">
      <c r="A51" s="56" t="s">
        <v>75</v>
      </c>
      <c r="B51" s="65" t="s">
        <v>76</v>
      </c>
      <c r="C51" s="56" t="s">
        <v>182</v>
      </c>
      <c r="D51" s="58"/>
      <c r="E51" s="58"/>
      <c r="F51" s="58"/>
      <c r="G51" s="58">
        <v>8</v>
      </c>
      <c r="H51" s="58">
        <v>6.7</v>
      </c>
      <c r="I51" s="46">
        <f>J51+K51</f>
        <v>108</v>
      </c>
      <c r="J51" s="46">
        <v>30</v>
      </c>
      <c r="K51" s="46">
        <f>SUM(O51:V51)</f>
        <v>78</v>
      </c>
      <c r="L51" s="105">
        <v>78</v>
      </c>
      <c r="M51" s="105"/>
      <c r="N51" s="105"/>
      <c r="O51" s="105"/>
      <c r="P51" s="105"/>
      <c r="Q51" s="105"/>
      <c r="R51" s="105"/>
      <c r="S51" s="105"/>
      <c r="T51" s="105">
        <v>32</v>
      </c>
      <c r="U51" s="105">
        <v>16</v>
      </c>
      <c r="V51" s="105">
        <v>30</v>
      </c>
      <c r="W51" s="138">
        <v>65</v>
      </c>
    </row>
    <row r="52" spans="1:23" ht="25.5">
      <c r="A52" s="98"/>
      <c r="B52" s="118" t="s">
        <v>121</v>
      </c>
      <c r="C52" s="99"/>
      <c r="D52" s="90"/>
      <c r="E52" s="90"/>
      <c r="F52" s="90"/>
      <c r="G52" s="90"/>
      <c r="H52" s="90"/>
      <c r="I52" s="91"/>
      <c r="J52" s="91"/>
      <c r="K52" s="91"/>
      <c r="L52" s="92"/>
      <c r="M52" s="92"/>
      <c r="N52" s="92"/>
      <c r="O52" s="93">
        <f>SUM(O48:O51)/17</f>
        <v>0</v>
      </c>
      <c r="P52" s="93">
        <f>SUM(P48:P51)/22</f>
        <v>0</v>
      </c>
      <c r="Q52" s="93">
        <f>SUM(Q48:Q51)/16</f>
        <v>1</v>
      </c>
      <c r="R52" s="93">
        <f>SUM(R48:R51)/22</f>
        <v>3</v>
      </c>
      <c r="S52" s="93">
        <f>SUM(S48:S51)/16</f>
        <v>0</v>
      </c>
      <c r="T52" s="93">
        <f>SUM(T48:T51)/16</f>
        <v>2</v>
      </c>
      <c r="U52" s="93">
        <f>SUM(U48:U51)/16</f>
        <v>5</v>
      </c>
      <c r="V52" s="93">
        <f>SUM(V48:V51)/15</f>
        <v>8</v>
      </c>
      <c r="W52" s="138"/>
    </row>
    <row r="53" spans="1:23" s="26" customFormat="1" ht="17.25" customHeight="1">
      <c r="A53" s="53" t="s">
        <v>167</v>
      </c>
      <c r="B53" s="66" t="s">
        <v>77</v>
      </c>
      <c r="C53" s="67"/>
      <c r="D53" s="58"/>
      <c r="E53" s="58"/>
      <c r="F53" s="58"/>
      <c r="G53" s="58"/>
      <c r="H53" s="58"/>
      <c r="I53" s="51">
        <f t="shared" ref="I53:N53" si="11">(I54+I65+I76)</f>
        <v>3261</v>
      </c>
      <c r="J53" s="51">
        <f t="shared" si="11"/>
        <v>1072</v>
      </c>
      <c r="K53" s="51">
        <f t="shared" si="11"/>
        <v>2189</v>
      </c>
      <c r="L53" s="52">
        <f t="shared" si="11"/>
        <v>409</v>
      </c>
      <c r="M53" s="52">
        <f t="shared" si="11"/>
        <v>1618</v>
      </c>
      <c r="N53" s="52">
        <f t="shared" si="11"/>
        <v>162</v>
      </c>
      <c r="O53" s="105"/>
      <c r="P53" s="105"/>
      <c r="Q53" s="105"/>
      <c r="R53" s="105"/>
      <c r="S53" s="105"/>
      <c r="T53" s="105"/>
      <c r="U53" s="105"/>
      <c r="V53" s="105"/>
      <c r="W53" s="138"/>
    </row>
    <row r="54" spans="1:23" s="10" customFormat="1" ht="25.5">
      <c r="A54" s="124" t="s">
        <v>79</v>
      </c>
      <c r="B54" s="125" t="s">
        <v>78</v>
      </c>
      <c r="C54" s="126" t="s">
        <v>183</v>
      </c>
      <c r="D54" s="127">
        <v>8</v>
      </c>
      <c r="E54" s="127"/>
      <c r="F54" s="127"/>
      <c r="G54" s="127"/>
      <c r="H54" s="127"/>
      <c r="I54" s="128">
        <f t="shared" ref="I54:N54" si="12">(I55+I59)</f>
        <v>2467</v>
      </c>
      <c r="J54" s="128">
        <f t="shared" si="12"/>
        <v>813</v>
      </c>
      <c r="K54" s="128">
        <f t="shared" si="12"/>
        <v>1654</v>
      </c>
      <c r="L54" s="129">
        <f t="shared" si="12"/>
        <v>0</v>
      </c>
      <c r="M54" s="129">
        <f t="shared" si="12"/>
        <v>1492</v>
      </c>
      <c r="N54" s="129">
        <f t="shared" si="12"/>
        <v>162</v>
      </c>
      <c r="O54" s="130"/>
      <c r="P54" s="130"/>
      <c r="Q54" s="130"/>
      <c r="R54" s="130"/>
      <c r="S54" s="130"/>
      <c r="T54" s="130"/>
      <c r="U54" s="130"/>
      <c r="V54" s="130"/>
      <c r="W54" s="137">
        <f>SUM(W55,W59)</f>
        <v>1973.6000000000001</v>
      </c>
    </row>
    <row r="55" spans="1:23" s="18" customFormat="1" ht="12.75" customHeight="1">
      <c r="A55" s="53" t="s">
        <v>80</v>
      </c>
      <c r="B55" s="54" t="s">
        <v>170</v>
      </c>
      <c r="C55" s="63" t="s">
        <v>182</v>
      </c>
      <c r="D55" s="50"/>
      <c r="E55" s="50"/>
      <c r="F55" s="50"/>
      <c r="G55" s="50">
        <v>8</v>
      </c>
      <c r="H55" s="50">
        <v>43647</v>
      </c>
      <c r="I55" s="51">
        <f>I56</f>
        <v>1099</v>
      </c>
      <c r="J55" s="51">
        <f>J56</f>
        <v>363</v>
      </c>
      <c r="K55" s="51">
        <f>K56</f>
        <v>736</v>
      </c>
      <c r="L55" s="52">
        <v>0</v>
      </c>
      <c r="M55" s="52">
        <v>674</v>
      </c>
      <c r="N55" s="52">
        <v>62</v>
      </c>
      <c r="O55" s="52">
        <v>34</v>
      </c>
      <c r="P55" s="52">
        <v>110</v>
      </c>
      <c r="Q55" s="52">
        <v>64</v>
      </c>
      <c r="R55" s="52">
        <v>88</v>
      </c>
      <c r="S55" s="52">
        <v>96</v>
      </c>
      <c r="T55" s="52">
        <v>96</v>
      </c>
      <c r="U55" s="52">
        <v>128</v>
      </c>
      <c r="V55" s="52">
        <v>120</v>
      </c>
      <c r="W55" s="136">
        <f>I55/100*80</f>
        <v>879.2</v>
      </c>
    </row>
    <row r="56" spans="1:23" s="16" customFormat="1" ht="12.75">
      <c r="A56" s="107" t="s">
        <v>201</v>
      </c>
      <c r="B56" s="106" t="s">
        <v>202</v>
      </c>
      <c r="C56" s="108" t="s">
        <v>193</v>
      </c>
      <c r="D56" s="105">
        <v>2.5</v>
      </c>
      <c r="E56" s="105">
        <v>6</v>
      </c>
      <c r="F56" s="105"/>
      <c r="G56" s="105">
        <v>8</v>
      </c>
      <c r="H56" s="105" t="s">
        <v>203</v>
      </c>
      <c r="I56" s="46">
        <f>J56+K56</f>
        <v>1099</v>
      </c>
      <c r="J56" s="46">
        <v>363</v>
      </c>
      <c r="K56" s="46">
        <f>SUM(O56:V56)</f>
        <v>736</v>
      </c>
      <c r="L56" s="105"/>
      <c r="M56" s="105">
        <v>674</v>
      </c>
      <c r="N56" s="105">
        <v>62</v>
      </c>
      <c r="O56" s="105">
        <v>34</v>
      </c>
      <c r="P56" s="105">
        <v>110</v>
      </c>
      <c r="Q56" s="105">
        <v>64</v>
      </c>
      <c r="R56" s="105">
        <v>88</v>
      </c>
      <c r="S56" s="105">
        <v>96</v>
      </c>
      <c r="T56" s="105">
        <v>96</v>
      </c>
      <c r="U56" s="105">
        <v>128</v>
      </c>
      <c r="V56" s="105">
        <v>120</v>
      </c>
      <c r="W56" s="137">
        <f>I56/100*80</f>
        <v>879.2</v>
      </c>
    </row>
    <row r="57" spans="1:23" s="16" customFormat="1" ht="13.5">
      <c r="A57" s="63" t="s">
        <v>159</v>
      </c>
      <c r="B57" s="54" t="s">
        <v>100</v>
      </c>
      <c r="C57" s="57" t="s">
        <v>160</v>
      </c>
      <c r="D57" s="50"/>
      <c r="E57" s="50"/>
      <c r="F57" s="68"/>
      <c r="G57" s="50" t="s">
        <v>223</v>
      </c>
      <c r="H57" s="50"/>
      <c r="I57" s="51">
        <v>72</v>
      </c>
      <c r="J57" s="51"/>
      <c r="K57" s="51"/>
      <c r="L57" s="52"/>
      <c r="M57" s="52"/>
      <c r="N57" s="52"/>
      <c r="O57" s="52"/>
      <c r="P57" s="52">
        <v>36</v>
      </c>
      <c r="Q57" s="52"/>
      <c r="R57" s="52">
        <v>36</v>
      </c>
      <c r="S57" s="52"/>
      <c r="T57" s="52"/>
      <c r="U57" s="52"/>
      <c r="V57" s="52"/>
      <c r="W57" s="136"/>
    </row>
    <row r="58" spans="1:23" s="16" customFormat="1" ht="26.25">
      <c r="A58" s="56" t="s">
        <v>106</v>
      </c>
      <c r="B58" s="106" t="s">
        <v>126</v>
      </c>
      <c r="C58" s="57"/>
      <c r="D58" s="50"/>
      <c r="E58" s="50"/>
      <c r="F58" s="68"/>
      <c r="G58" s="50">
        <v>8</v>
      </c>
      <c r="H58" s="50"/>
      <c r="I58" s="51">
        <v>72</v>
      </c>
      <c r="J58" s="51"/>
      <c r="K58" s="51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>
        <v>72</v>
      </c>
      <c r="W58" s="136"/>
    </row>
    <row r="59" spans="1:23" s="29" customFormat="1" ht="12.75">
      <c r="A59" s="53" t="s">
        <v>81</v>
      </c>
      <c r="B59" s="69" t="s">
        <v>172</v>
      </c>
      <c r="C59" s="52" t="s">
        <v>182</v>
      </c>
      <c r="D59" s="58"/>
      <c r="E59" s="50"/>
      <c r="F59" s="50"/>
      <c r="G59" s="50">
        <v>8</v>
      </c>
      <c r="H59" s="50" t="s">
        <v>174</v>
      </c>
      <c r="I59" s="51">
        <f>I60+I61+I62</f>
        <v>1368</v>
      </c>
      <c r="J59" s="51">
        <f>J60+J61+J62</f>
        <v>450</v>
      </c>
      <c r="K59" s="51">
        <f>K60+K61+K62</f>
        <v>918</v>
      </c>
      <c r="L59" s="52">
        <v>0</v>
      </c>
      <c r="M59" s="52">
        <f t="shared" ref="M59:W59" si="13">SUM(M60:M62)</f>
        <v>818</v>
      </c>
      <c r="N59" s="52">
        <f t="shared" si="13"/>
        <v>100</v>
      </c>
      <c r="O59" s="52">
        <f t="shared" si="13"/>
        <v>102</v>
      </c>
      <c r="P59" s="52">
        <f t="shared" si="13"/>
        <v>132</v>
      </c>
      <c r="Q59" s="52">
        <f t="shared" si="13"/>
        <v>112</v>
      </c>
      <c r="R59" s="52">
        <f t="shared" si="13"/>
        <v>132</v>
      </c>
      <c r="S59" s="52">
        <f t="shared" si="13"/>
        <v>112</v>
      </c>
      <c r="T59" s="52">
        <f t="shared" si="13"/>
        <v>96</v>
      </c>
      <c r="U59" s="52">
        <f t="shared" si="13"/>
        <v>112</v>
      </c>
      <c r="V59" s="52">
        <f t="shared" si="13"/>
        <v>120</v>
      </c>
      <c r="W59" s="136">
        <f t="shared" si="13"/>
        <v>1094.4000000000001</v>
      </c>
    </row>
    <row r="60" spans="1:23" s="30" customFormat="1" ht="12.75">
      <c r="A60" s="123" t="s">
        <v>227</v>
      </c>
      <c r="B60" s="106" t="s">
        <v>192</v>
      </c>
      <c r="C60" s="105" t="s">
        <v>193</v>
      </c>
      <c r="D60" s="105" t="s">
        <v>194</v>
      </c>
      <c r="E60" s="105"/>
      <c r="F60" s="105"/>
      <c r="G60" s="105"/>
      <c r="H60" s="105" t="s">
        <v>195</v>
      </c>
      <c r="I60" s="46">
        <f>J60+K60</f>
        <v>555</v>
      </c>
      <c r="J60" s="46">
        <v>180</v>
      </c>
      <c r="K60" s="46">
        <f>SUM(O60:V60)</f>
        <v>375</v>
      </c>
      <c r="L60" s="105"/>
      <c r="M60" s="105">
        <v>325</v>
      </c>
      <c r="N60" s="105">
        <v>50</v>
      </c>
      <c r="O60" s="105">
        <v>51</v>
      </c>
      <c r="P60" s="105">
        <v>44</v>
      </c>
      <c r="Q60" s="105">
        <v>48</v>
      </c>
      <c r="R60" s="105">
        <v>44</v>
      </c>
      <c r="S60" s="105">
        <v>48</v>
      </c>
      <c r="T60" s="105">
        <v>32</v>
      </c>
      <c r="U60" s="105">
        <v>48</v>
      </c>
      <c r="V60" s="105">
        <v>60</v>
      </c>
      <c r="W60" s="137">
        <f>I60/100*80</f>
        <v>444</v>
      </c>
    </row>
    <row r="61" spans="1:23" s="30" customFormat="1" ht="12.75">
      <c r="A61" s="123" t="s">
        <v>228</v>
      </c>
      <c r="B61" s="106" t="s">
        <v>196</v>
      </c>
      <c r="C61" s="105" t="s">
        <v>197</v>
      </c>
      <c r="D61" s="105">
        <v>3.5</v>
      </c>
      <c r="E61" s="105"/>
      <c r="F61" s="105"/>
      <c r="G61" s="105">
        <v>1.7</v>
      </c>
      <c r="H61" s="105" t="s">
        <v>194</v>
      </c>
      <c r="I61" s="46">
        <f>J61+K61</f>
        <v>393</v>
      </c>
      <c r="J61" s="46">
        <v>130</v>
      </c>
      <c r="K61" s="46">
        <f>SUM(O61:V61)</f>
        <v>263</v>
      </c>
      <c r="L61" s="105"/>
      <c r="M61" s="105">
        <v>213</v>
      </c>
      <c r="N61" s="105">
        <v>50</v>
      </c>
      <c r="O61" s="105">
        <v>17</v>
      </c>
      <c r="P61" s="105">
        <v>44</v>
      </c>
      <c r="Q61" s="105">
        <v>32</v>
      </c>
      <c r="R61" s="105">
        <v>44</v>
      </c>
      <c r="S61" s="105">
        <v>32</v>
      </c>
      <c r="T61" s="105">
        <v>32</v>
      </c>
      <c r="U61" s="105">
        <v>32</v>
      </c>
      <c r="V61" s="105">
        <v>30</v>
      </c>
      <c r="W61" s="137">
        <f>I61/100*80</f>
        <v>314.40000000000003</v>
      </c>
    </row>
    <row r="62" spans="1:23" s="30" customFormat="1" ht="12.75">
      <c r="A62" s="123" t="s">
        <v>229</v>
      </c>
      <c r="B62" s="106" t="s">
        <v>198</v>
      </c>
      <c r="C62" s="108" t="s">
        <v>199</v>
      </c>
      <c r="D62" s="105" t="s">
        <v>194</v>
      </c>
      <c r="E62" s="105"/>
      <c r="F62" s="105"/>
      <c r="G62" s="105"/>
      <c r="H62" s="105" t="s">
        <v>195</v>
      </c>
      <c r="I62" s="46">
        <f>J62+K62</f>
        <v>420</v>
      </c>
      <c r="J62" s="46">
        <f>K62/2</f>
        <v>140</v>
      </c>
      <c r="K62" s="46">
        <f>SUM(O62:V62)</f>
        <v>280</v>
      </c>
      <c r="L62" s="105"/>
      <c r="M62" s="105">
        <v>280</v>
      </c>
      <c r="N62" s="105" t="s">
        <v>200</v>
      </c>
      <c r="O62" s="105">
        <v>34</v>
      </c>
      <c r="P62" s="105">
        <v>44</v>
      </c>
      <c r="Q62" s="105">
        <v>32</v>
      </c>
      <c r="R62" s="105">
        <v>44</v>
      </c>
      <c r="S62" s="105">
        <v>32</v>
      </c>
      <c r="T62" s="105">
        <v>32</v>
      </c>
      <c r="U62" s="105">
        <v>32</v>
      </c>
      <c r="V62" s="105">
        <v>30</v>
      </c>
      <c r="W62" s="137">
        <f>I62/100*80</f>
        <v>336</v>
      </c>
    </row>
    <row r="63" spans="1:23" s="31" customFormat="1" ht="39">
      <c r="A63" s="70" t="s">
        <v>161</v>
      </c>
      <c r="B63" s="54" t="s">
        <v>162</v>
      </c>
      <c r="C63" s="57" t="s">
        <v>184</v>
      </c>
      <c r="D63" s="50"/>
      <c r="E63" s="50"/>
      <c r="F63" s="68"/>
      <c r="G63" s="50">
        <v>6.8</v>
      </c>
      <c r="H63" s="50"/>
      <c r="I63" s="51">
        <v>108</v>
      </c>
      <c r="J63" s="51"/>
      <c r="K63" s="51"/>
      <c r="L63" s="52"/>
      <c r="M63" s="52"/>
      <c r="N63" s="52"/>
      <c r="O63" s="52"/>
      <c r="P63" s="52"/>
      <c r="Q63" s="52"/>
      <c r="R63" s="52"/>
      <c r="S63" s="52"/>
      <c r="T63" s="52">
        <v>72</v>
      </c>
      <c r="U63" s="52"/>
      <c r="V63" s="52">
        <v>36</v>
      </c>
      <c r="W63" s="136"/>
    </row>
    <row r="64" spans="1:23" s="3" customFormat="1" ht="25.5">
      <c r="A64" s="89"/>
      <c r="B64" s="118" t="s">
        <v>120</v>
      </c>
      <c r="C64" s="118"/>
      <c r="D64" s="90"/>
      <c r="E64" s="90"/>
      <c r="F64" s="90"/>
      <c r="G64" s="90"/>
      <c r="H64" s="90"/>
      <c r="I64" s="91"/>
      <c r="J64" s="91"/>
      <c r="K64" s="91"/>
      <c r="L64" s="92"/>
      <c r="M64" s="92"/>
      <c r="N64" s="92"/>
      <c r="O64" s="93">
        <f>(O59+O55)/17</f>
        <v>8</v>
      </c>
      <c r="P64" s="93">
        <f>(P59+P55)/22</f>
        <v>11</v>
      </c>
      <c r="Q64" s="93">
        <f>(Q59+Q55)/16</f>
        <v>11</v>
      </c>
      <c r="R64" s="93">
        <f>(R59+R55)/22</f>
        <v>10</v>
      </c>
      <c r="S64" s="93">
        <f>(S59+S55)/16</f>
        <v>13</v>
      </c>
      <c r="T64" s="93">
        <f>(T59+T55)/16</f>
        <v>12</v>
      </c>
      <c r="U64" s="93">
        <f>(U59+U55)/16</f>
        <v>15</v>
      </c>
      <c r="V64" s="93">
        <f>(V59+V55)/15</f>
        <v>16</v>
      </c>
      <c r="W64" s="136"/>
    </row>
    <row r="65" spans="1:23" s="24" customFormat="1" ht="20.25" customHeight="1">
      <c r="A65" s="67" t="s">
        <v>83</v>
      </c>
      <c r="B65" s="71" t="s">
        <v>82</v>
      </c>
      <c r="C65" s="63" t="s">
        <v>183</v>
      </c>
      <c r="D65" s="58" t="s">
        <v>175</v>
      </c>
      <c r="E65" s="58"/>
      <c r="F65" s="50"/>
      <c r="G65" s="58"/>
      <c r="H65" s="58"/>
      <c r="I65" s="51">
        <f>I66+I71</f>
        <v>505</v>
      </c>
      <c r="J65" s="51">
        <f>J66+J71</f>
        <v>164</v>
      </c>
      <c r="K65" s="51">
        <f>K66+K71</f>
        <v>341</v>
      </c>
      <c r="L65" s="51">
        <f>L66+L71</f>
        <v>215</v>
      </c>
      <c r="M65" s="51">
        <f>M66+M71</f>
        <v>126</v>
      </c>
      <c r="N65" s="105"/>
      <c r="O65" s="105"/>
      <c r="P65" s="105"/>
      <c r="Q65" s="105"/>
      <c r="R65" s="105"/>
      <c r="S65" s="105"/>
      <c r="T65" s="105"/>
      <c r="U65" s="105"/>
      <c r="V65" s="105"/>
      <c r="W65" s="137"/>
    </row>
    <row r="66" spans="1:23" ht="38.25">
      <c r="A66" s="53" t="s">
        <v>84</v>
      </c>
      <c r="B66" s="54" t="s">
        <v>85</v>
      </c>
      <c r="C66" s="42" t="s">
        <v>183</v>
      </c>
      <c r="D66" s="72">
        <v>7</v>
      </c>
      <c r="E66" s="72"/>
      <c r="F66" s="72"/>
      <c r="G66" s="72"/>
      <c r="H66" s="50" t="s">
        <v>143</v>
      </c>
      <c r="I66" s="51">
        <f>I67+I68+I69+I70</f>
        <v>220</v>
      </c>
      <c r="J66" s="51">
        <f>J67+J68+J69+J70</f>
        <v>69</v>
      </c>
      <c r="K66" s="51">
        <f>K67+K68+K69+K70</f>
        <v>151</v>
      </c>
      <c r="L66" s="52">
        <f>L67+L68+L69+L70</f>
        <v>151</v>
      </c>
      <c r="M66" s="52">
        <v>0</v>
      </c>
      <c r="N66" s="52"/>
      <c r="O66" s="52"/>
      <c r="P66" s="52"/>
      <c r="Q66" s="52"/>
      <c r="R66" s="52">
        <v>44</v>
      </c>
      <c r="S66" s="52">
        <v>16</v>
      </c>
      <c r="T66" s="52">
        <v>16</v>
      </c>
      <c r="U66" s="52">
        <v>64</v>
      </c>
      <c r="V66" s="52">
        <v>45</v>
      </c>
      <c r="W66" s="136">
        <f>SUM(W67:W70)</f>
        <v>176</v>
      </c>
    </row>
    <row r="67" spans="1:23" s="10" customFormat="1" ht="12.75">
      <c r="A67" s="123" t="s">
        <v>230</v>
      </c>
      <c r="B67" s="106" t="s">
        <v>86</v>
      </c>
      <c r="C67" s="108" t="s">
        <v>191</v>
      </c>
      <c r="D67" s="105">
        <v>4</v>
      </c>
      <c r="E67" s="105"/>
      <c r="F67" s="105"/>
      <c r="G67" s="105"/>
      <c r="H67" s="105"/>
      <c r="I67" s="46">
        <f>J67+K67</f>
        <v>64</v>
      </c>
      <c r="J67" s="46">
        <v>20</v>
      </c>
      <c r="K67" s="46">
        <f>SUM(O67:V67)</f>
        <v>44</v>
      </c>
      <c r="L67" s="105">
        <v>44</v>
      </c>
      <c r="M67" s="105"/>
      <c r="N67" s="105"/>
      <c r="O67" s="105"/>
      <c r="P67" s="105"/>
      <c r="Q67" s="105"/>
      <c r="R67" s="105">
        <v>44</v>
      </c>
      <c r="S67" s="105"/>
      <c r="T67" s="105"/>
      <c r="U67" s="105"/>
      <c r="V67" s="105"/>
      <c r="W67" s="137">
        <v>52</v>
      </c>
    </row>
    <row r="68" spans="1:23" s="10" customFormat="1" ht="12.75">
      <c r="A68" s="123" t="s">
        <v>231</v>
      </c>
      <c r="B68" s="106" t="s">
        <v>87</v>
      </c>
      <c r="C68" s="105" t="s">
        <v>193</v>
      </c>
      <c r="D68" s="105"/>
      <c r="E68" s="105"/>
      <c r="F68" s="105"/>
      <c r="G68" s="105"/>
      <c r="H68" s="105"/>
      <c r="I68" s="46">
        <f>J68+K68</f>
        <v>48</v>
      </c>
      <c r="J68" s="46">
        <f>K68/2</f>
        <v>16</v>
      </c>
      <c r="K68" s="46">
        <f>SUM(O68:V68)</f>
        <v>32</v>
      </c>
      <c r="L68" s="105">
        <v>32</v>
      </c>
      <c r="M68" s="105"/>
      <c r="N68" s="105"/>
      <c r="O68" s="105"/>
      <c r="P68" s="105"/>
      <c r="Q68" s="105"/>
      <c r="R68" s="105"/>
      <c r="S68" s="105"/>
      <c r="T68" s="105"/>
      <c r="U68" s="105">
        <v>32</v>
      </c>
      <c r="V68" s="105"/>
      <c r="W68" s="137">
        <v>38</v>
      </c>
    </row>
    <row r="69" spans="1:23" s="10" customFormat="1" ht="12.75">
      <c r="A69" s="123" t="s">
        <v>232</v>
      </c>
      <c r="B69" s="106" t="s">
        <v>88</v>
      </c>
      <c r="C69" s="105" t="s">
        <v>197</v>
      </c>
      <c r="D69" s="105"/>
      <c r="E69" s="105"/>
      <c r="F69" s="105"/>
      <c r="G69" s="105"/>
      <c r="H69" s="105">
        <v>5.6</v>
      </c>
      <c r="I69" s="46">
        <f>J69+K69</f>
        <v>94</v>
      </c>
      <c r="J69" s="46">
        <v>30</v>
      </c>
      <c r="K69" s="46">
        <f>SUM(O69:V69)</f>
        <v>64</v>
      </c>
      <c r="L69" s="105">
        <v>64</v>
      </c>
      <c r="M69" s="105"/>
      <c r="N69" s="105"/>
      <c r="O69" s="105"/>
      <c r="P69" s="105"/>
      <c r="Q69" s="105"/>
      <c r="R69" s="105"/>
      <c r="S69" s="105">
        <v>16</v>
      </c>
      <c r="T69" s="105">
        <v>16</v>
      </c>
      <c r="U69" s="105">
        <v>32</v>
      </c>
      <c r="V69" s="105"/>
      <c r="W69" s="137">
        <v>75</v>
      </c>
    </row>
    <row r="70" spans="1:23" s="10" customFormat="1" ht="24.75" customHeight="1">
      <c r="A70" s="123" t="s">
        <v>233</v>
      </c>
      <c r="B70" s="106" t="s">
        <v>89</v>
      </c>
      <c r="C70" s="108"/>
      <c r="D70" s="105"/>
      <c r="E70" s="105"/>
      <c r="F70" s="77"/>
      <c r="G70" s="105">
        <v>8</v>
      </c>
      <c r="H70" s="105"/>
      <c r="I70" s="46">
        <f>J70+K70</f>
        <v>14</v>
      </c>
      <c r="J70" s="46">
        <v>3</v>
      </c>
      <c r="K70" s="46">
        <f>SUM(O70:V70)</f>
        <v>11</v>
      </c>
      <c r="L70" s="105">
        <v>11</v>
      </c>
      <c r="M70" s="105"/>
      <c r="N70" s="105"/>
      <c r="O70" s="105"/>
      <c r="P70" s="105"/>
      <c r="Q70" s="105"/>
      <c r="R70" s="105"/>
      <c r="S70" s="105"/>
      <c r="T70" s="105"/>
      <c r="U70" s="105"/>
      <c r="V70" s="105">
        <v>11</v>
      </c>
      <c r="W70" s="137">
        <v>11</v>
      </c>
    </row>
    <row r="71" spans="1:23" s="18" customFormat="1" ht="26.25" customHeight="1">
      <c r="A71" s="53" t="s">
        <v>94</v>
      </c>
      <c r="B71" s="54" t="s">
        <v>90</v>
      </c>
      <c r="C71" s="63" t="s">
        <v>182</v>
      </c>
      <c r="D71" s="50">
        <v>8</v>
      </c>
      <c r="E71" s="50"/>
      <c r="F71" s="50"/>
      <c r="G71" s="50"/>
      <c r="H71" s="50" t="s">
        <v>176</v>
      </c>
      <c r="I71" s="51">
        <f>I72+I73</f>
        <v>285</v>
      </c>
      <c r="J71" s="51">
        <f>J72+J73</f>
        <v>95</v>
      </c>
      <c r="K71" s="51">
        <f>K72+K73</f>
        <v>190</v>
      </c>
      <c r="L71" s="52">
        <v>64</v>
      </c>
      <c r="M71" s="52">
        <v>126</v>
      </c>
      <c r="N71" s="52"/>
      <c r="O71" s="52"/>
      <c r="P71" s="52"/>
      <c r="Q71" s="52"/>
      <c r="R71" s="52"/>
      <c r="S71" s="52">
        <v>64</v>
      </c>
      <c r="T71" s="52">
        <v>64</v>
      </c>
      <c r="U71" s="52">
        <v>32</v>
      </c>
      <c r="V71" s="52">
        <v>30</v>
      </c>
      <c r="W71" s="136">
        <f>SUM(W72:W73)</f>
        <v>228</v>
      </c>
    </row>
    <row r="72" spans="1:23" s="10" customFormat="1" ht="25.5">
      <c r="A72" s="123" t="s">
        <v>234</v>
      </c>
      <c r="B72" s="106" t="s">
        <v>122</v>
      </c>
      <c r="C72" s="108" t="s">
        <v>193</v>
      </c>
      <c r="D72" s="105">
        <v>8</v>
      </c>
      <c r="E72" s="105">
        <v>8</v>
      </c>
      <c r="F72" s="105"/>
      <c r="G72" s="105"/>
      <c r="H72" s="105" t="s">
        <v>221</v>
      </c>
      <c r="I72" s="46">
        <f>J72+K72</f>
        <v>189</v>
      </c>
      <c r="J72" s="46">
        <f>K72/2</f>
        <v>63</v>
      </c>
      <c r="K72" s="46">
        <f>SUM(O72:V72)</f>
        <v>126</v>
      </c>
      <c r="L72" s="105"/>
      <c r="M72" s="105">
        <v>126</v>
      </c>
      <c r="N72" s="105"/>
      <c r="O72" s="105"/>
      <c r="P72" s="105"/>
      <c r="Q72" s="105"/>
      <c r="R72" s="105"/>
      <c r="S72" s="105">
        <v>32</v>
      </c>
      <c r="T72" s="105">
        <v>32</v>
      </c>
      <c r="U72" s="105">
        <v>32</v>
      </c>
      <c r="V72" s="105">
        <v>30</v>
      </c>
      <c r="W72" s="137">
        <v>151</v>
      </c>
    </row>
    <row r="73" spans="1:23" s="10" customFormat="1" ht="21.75" customHeight="1">
      <c r="A73" s="123" t="s">
        <v>235</v>
      </c>
      <c r="B73" s="106" t="s">
        <v>91</v>
      </c>
      <c r="C73" s="106"/>
      <c r="D73" s="105"/>
      <c r="E73" s="105"/>
      <c r="F73" s="105"/>
      <c r="G73" s="105">
        <v>6</v>
      </c>
      <c r="H73" s="105">
        <v>5</v>
      </c>
      <c r="I73" s="46">
        <f>J73+K73</f>
        <v>96</v>
      </c>
      <c r="J73" s="46">
        <f>K73/2</f>
        <v>32</v>
      </c>
      <c r="K73" s="46">
        <f>SUM(O73:V73)</f>
        <v>64</v>
      </c>
      <c r="L73" s="105">
        <v>64</v>
      </c>
      <c r="M73" s="105"/>
      <c r="N73" s="105"/>
      <c r="O73" s="105"/>
      <c r="P73" s="105"/>
      <c r="Q73" s="105"/>
      <c r="R73" s="105"/>
      <c r="S73" s="105">
        <v>32</v>
      </c>
      <c r="T73" s="105">
        <v>32</v>
      </c>
      <c r="U73" s="105"/>
      <c r="V73" s="105"/>
      <c r="W73" s="137">
        <v>77</v>
      </c>
    </row>
    <row r="74" spans="1:23" s="10" customFormat="1" ht="24" customHeight="1">
      <c r="A74" s="98"/>
      <c r="B74" s="118" t="s">
        <v>120</v>
      </c>
      <c r="C74" s="118"/>
      <c r="D74" s="90"/>
      <c r="E74" s="90"/>
      <c r="F74" s="90"/>
      <c r="G74" s="90"/>
      <c r="H74" s="90"/>
      <c r="I74" s="91"/>
      <c r="J74" s="91"/>
      <c r="K74" s="91"/>
      <c r="L74" s="92"/>
      <c r="M74" s="92"/>
      <c r="N74" s="92"/>
      <c r="O74" s="93">
        <f>(O71+O66)/17</f>
        <v>0</v>
      </c>
      <c r="P74" s="93">
        <f>(P71+P66)/22</f>
        <v>0</v>
      </c>
      <c r="Q74" s="93">
        <f>(Q71+Q66)/16</f>
        <v>0</v>
      </c>
      <c r="R74" s="93">
        <f>(R71+R66)/22</f>
        <v>2</v>
      </c>
      <c r="S74" s="93">
        <f>(S71+S66)/16</f>
        <v>5</v>
      </c>
      <c r="T74" s="93">
        <f>(T71+T66)/16</f>
        <v>5</v>
      </c>
      <c r="U74" s="93">
        <f>(U71+U66)/16</f>
        <v>6</v>
      </c>
      <c r="V74" s="93">
        <f>(V71+V66)/15</f>
        <v>5</v>
      </c>
      <c r="W74" s="137"/>
    </row>
    <row r="75" spans="1:23" s="10" customFormat="1" ht="41.25" customHeight="1">
      <c r="A75" s="56" t="s">
        <v>163</v>
      </c>
      <c r="B75" s="106" t="s">
        <v>164</v>
      </c>
      <c r="C75" s="120"/>
      <c r="D75" s="73"/>
      <c r="E75" s="73"/>
      <c r="F75" s="73"/>
      <c r="G75" s="74">
        <v>6</v>
      </c>
      <c r="H75" s="73"/>
      <c r="I75" s="75">
        <v>144</v>
      </c>
      <c r="J75" s="76"/>
      <c r="K75" s="76"/>
      <c r="L75" s="77"/>
      <c r="M75" s="77"/>
      <c r="N75" s="77"/>
      <c r="O75" s="77"/>
      <c r="P75" s="77"/>
      <c r="Q75" s="77"/>
      <c r="R75" s="78"/>
      <c r="S75" s="78"/>
      <c r="T75" s="52">
        <v>144</v>
      </c>
      <c r="U75" s="78"/>
      <c r="V75" s="78"/>
      <c r="W75" s="137"/>
    </row>
    <row r="76" spans="1:23" s="10" customFormat="1" ht="26.25" customHeight="1">
      <c r="A76" s="53" t="s">
        <v>95</v>
      </c>
      <c r="B76" s="54" t="s">
        <v>92</v>
      </c>
      <c r="C76" s="63" t="s">
        <v>183</v>
      </c>
      <c r="D76" s="58" t="s">
        <v>177</v>
      </c>
      <c r="E76" s="58"/>
      <c r="F76" s="58"/>
      <c r="G76" s="58"/>
      <c r="H76" s="58"/>
      <c r="I76" s="51">
        <f>I77</f>
        <v>289</v>
      </c>
      <c r="J76" s="51">
        <f>J77</f>
        <v>95</v>
      </c>
      <c r="K76" s="51">
        <f>K77</f>
        <v>194</v>
      </c>
      <c r="L76" s="52">
        <f>L77</f>
        <v>194</v>
      </c>
      <c r="M76" s="52">
        <f>M77</f>
        <v>0</v>
      </c>
      <c r="N76" s="105"/>
      <c r="O76" s="105"/>
      <c r="P76" s="105"/>
      <c r="Q76" s="105"/>
      <c r="R76" s="105"/>
      <c r="S76" s="105"/>
      <c r="T76" s="105"/>
      <c r="U76" s="105"/>
      <c r="V76" s="105"/>
      <c r="W76" s="137"/>
    </row>
    <row r="77" spans="1:23" s="10" customFormat="1" ht="25.5">
      <c r="A77" s="53" t="s">
        <v>96</v>
      </c>
      <c r="B77" s="54" t="s">
        <v>93</v>
      </c>
      <c r="C77" s="63" t="s">
        <v>182</v>
      </c>
      <c r="D77" s="50">
        <v>7</v>
      </c>
      <c r="E77" s="50"/>
      <c r="F77" s="50"/>
      <c r="G77" s="50"/>
      <c r="H77" s="50" t="s">
        <v>178</v>
      </c>
      <c r="I77" s="51">
        <f>I78+I79+I80+I81+I82</f>
        <v>289</v>
      </c>
      <c r="J77" s="51">
        <f>J78+J79+J80+J81+J82</f>
        <v>95</v>
      </c>
      <c r="K77" s="51">
        <f>K78+K79+K80+K81+K82</f>
        <v>194</v>
      </c>
      <c r="L77" s="51">
        <f>L78+L79+L80+L81+L82</f>
        <v>194</v>
      </c>
      <c r="M77" s="52"/>
      <c r="N77" s="52"/>
      <c r="O77" s="52"/>
      <c r="P77" s="52"/>
      <c r="Q77" s="52"/>
      <c r="R77" s="52"/>
      <c r="S77" s="52">
        <v>32</v>
      </c>
      <c r="T77" s="52">
        <v>64</v>
      </c>
      <c r="U77" s="52">
        <v>64</v>
      </c>
      <c r="V77" s="52"/>
      <c r="W77" s="136">
        <f>SUM(W78:W82)</f>
        <v>230</v>
      </c>
    </row>
    <row r="78" spans="1:23" s="10" customFormat="1" ht="25.5">
      <c r="A78" s="56" t="s">
        <v>236</v>
      </c>
      <c r="B78" s="106" t="s">
        <v>204</v>
      </c>
      <c r="C78" s="108" t="s">
        <v>193</v>
      </c>
      <c r="D78" s="105">
        <v>6</v>
      </c>
      <c r="E78" s="105"/>
      <c r="F78" s="105"/>
      <c r="G78" s="105"/>
      <c r="H78" s="105">
        <v>6</v>
      </c>
      <c r="I78" s="46">
        <f>J78+K78</f>
        <v>94</v>
      </c>
      <c r="J78" s="46">
        <v>30</v>
      </c>
      <c r="K78" s="46">
        <f>SUM(O78:V78)</f>
        <v>64</v>
      </c>
      <c r="L78" s="105">
        <v>64</v>
      </c>
      <c r="M78" s="105"/>
      <c r="N78" s="105"/>
      <c r="O78" s="105"/>
      <c r="P78" s="105"/>
      <c r="Q78" s="105"/>
      <c r="R78" s="105"/>
      <c r="S78" s="105"/>
      <c r="T78" s="105">
        <v>32</v>
      </c>
      <c r="U78" s="105">
        <v>32</v>
      </c>
      <c r="V78" s="105"/>
      <c r="W78" s="141">
        <v>75</v>
      </c>
    </row>
    <row r="79" spans="1:23" s="16" customFormat="1" ht="25.5">
      <c r="A79" s="56" t="s">
        <v>237</v>
      </c>
      <c r="B79" s="106" t="s">
        <v>205</v>
      </c>
      <c r="C79" s="108" t="s">
        <v>197</v>
      </c>
      <c r="D79" s="105"/>
      <c r="E79" s="105"/>
      <c r="F79" s="105"/>
      <c r="G79" s="105"/>
      <c r="H79" s="105"/>
      <c r="I79" s="46">
        <f>J79+K79</f>
        <v>48</v>
      </c>
      <c r="J79" s="46">
        <f>K79/2</f>
        <v>16</v>
      </c>
      <c r="K79" s="46">
        <f>SUM(O79:V79)</f>
        <v>32</v>
      </c>
      <c r="L79" s="105">
        <v>32</v>
      </c>
      <c r="M79" s="105"/>
      <c r="N79" s="105"/>
      <c r="O79" s="105"/>
      <c r="P79" s="105"/>
      <c r="Q79" s="105"/>
      <c r="R79" s="105"/>
      <c r="S79" s="105"/>
      <c r="T79" s="105"/>
      <c r="U79" s="105">
        <v>32</v>
      </c>
      <c r="V79" s="105"/>
      <c r="W79" s="141">
        <v>38</v>
      </c>
    </row>
    <row r="80" spans="1:23" s="10" customFormat="1" ht="13.5" customHeight="1">
      <c r="A80" s="56" t="s">
        <v>238</v>
      </c>
      <c r="B80" s="109" t="s">
        <v>224</v>
      </c>
      <c r="C80" s="106"/>
      <c r="D80" s="105"/>
      <c r="E80" s="105"/>
      <c r="F80" s="105"/>
      <c r="G80" s="105">
        <v>6</v>
      </c>
      <c r="H80" s="105"/>
      <c r="I80" s="46">
        <f>J80+K80</f>
        <v>48</v>
      </c>
      <c r="J80" s="46">
        <f>K80/2</f>
        <v>16</v>
      </c>
      <c r="K80" s="46">
        <f>SUM(O80:V80)</f>
        <v>32</v>
      </c>
      <c r="L80" s="105">
        <v>32</v>
      </c>
      <c r="M80" s="105"/>
      <c r="N80" s="105"/>
      <c r="O80" s="105"/>
      <c r="P80" s="105"/>
      <c r="Q80" s="105"/>
      <c r="R80" s="105"/>
      <c r="S80" s="105"/>
      <c r="T80" s="105">
        <v>32</v>
      </c>
      <c r="U80" s="105"/>
      <c r="V80" s="105"/>
      <c r="W80" s="141">
        <v>38</v>
      </c>
    </row>
    <row r="81" spans="1:23" s="10" customFormat="1" ht="24" customHeight="1">
      <c r="A81" s="56" t="s">
        <v>239</v>
      </c>
      <c r="B81" s="106" t="s">
        <v>206</v>
      </c>
      <c r="C81" s="106"/>
      <c r="D81" s="105"/>
      <c r="E81" s="105"/>
      <c r="F81" s="105"/>
      <c r="G81" s="105">
        <v>5</v>
      </c>
      <c r="H81" s="105"/>
      <c r="I81" s="46">
        <f>J81+K81</f>
        <v>48</v>
      </c>
      <c r="J81" s="46">
        <f>K81/2</f>
        <v>16</v>
      </c>
      <c r="K81" s="46">
        <f>SUM(O81:V81)</f>
        <v>32</v>
      </c>
      <c r="L81" s="105">
        <v>32</v>
      </c>
      <c r="M81" s="105"/>
      <c r="N81" s="105"/>
      <c r="O81" s="105"/>
      <c r="P81" s="105"/>
      <c r="Q81" s="105"/>
      <c r="R81" s="105"/>
      <c r="S81" s="105">
        <v>32</v>
      </c>
      <c r="T81" s="105"/>
      <c r="U81" s="105"/>
      <c r="V81" s="105"/>
      <c r="W81" s="141">
        <v>38</v>
      </c>
    </row>
    <row r="82" spans="1:23" s="10" customFormat="1" ht="27" customHeight="1">
      <c r="A82" s="56" t="s">
        <v>240</v>
      </c>
      <c r="B82" s="106" t="s">
        <v>226</v>
      </c>
      <c r="C82" s="106"/>
      <c r="D82" s="105"/>
      <c r="E82" s="105"/>
      <c r="F82" s="105">
        <v>8</v>
      </c>
      <c r="G82" s="105"/>
      <c r="H82" s="105"/>
      <c r="I82" s="46">
        <f>J82+K82</f>
        <v>51</v>
      </c>
      <c r="J82" s="46">
        <f>K82/2</f>
        <v>17</v>
      </c>
      <c r="K82" s="46">
        <f>SUM(O82:V82)</f>
        <v>34</v>
      </c>
      <c r="L82" s="105">
        <v>34</v>
      </c>
      <c r="M82" s="105"/>
      <c r="N82" s="105"/>
      <c r="O82" s="105"/>
      <c r="P82" s="105"/>
      <c r="Q82" s="105"/>
      <c r="R82" s="105"/>
      <c r="S82" s="105"/>
      <c r="T82" s="105"/>
      <c r="U82" s="105"/>
      <c r="V82" s="105">
        <v>34</v>
      </c>
      <c r="W82" s="141">
        <v>41</v>
      </c>
    </row>
    <row r="83" spans="1:23" s="10" customFormat="1" ht="26.25">
      <c r="A83" s="56" t="s">
        <v>225</v>
      </c>
      <c r="B83" s="106" t="s">
        <v>126</v>
      </c>
      <c r="C83" s="120" t="s">
        <v>189</v>
      </c>
      <c r="D83" s="73"/>
      <c r="E83" s="73"/>
      <c r="F83" s="73"/>
      <c r="G83" s="74">
        <v>8</v>
      </c>
      <c r="H83" s="73"/>
      <c r="I83" s="75">
        <v>36</v>
      </c>
      <c r="J83" s="76"/>
      <c r="K83" s="76"/>
      <c r="L83" s="77"/>
      <c r="M83" s="77"/>
      <c r="N83" s="77"/>
      <c r="O83" s="77"/>
      <c r="P83" s="77"/>
      <c r="Q83" s="77"/>
      <c r="R83" s="78"/>
      <c r="S83" s="78"/>
      <c r="T83" s="52"/>
      <c r="U83" s="78"/>
      <c r="V83" s="67">
        <v>36</v>
      </c>
      <c r="W83" s="137"/>
    </row>
    <row r="84" spans="1:23" ht="26.25" customHeight="1">
      <c r="A84" s="94"/>
      <c r="B84" s="121" t="s">
        <v>120</v>
      </c>
      <c r="C84" s="121"/>
      <c r="D84" s="95"/>
      <c r="E84" s="95"/>
      <c r="F84" s="95"/>
      <c r="G84" s="95"/>
      <c r="H84" s="95"/>
      <c r="I84" s="96"/>
      <c r="J84" s="96"/>
      <c r="K84" s="96"/>
      <c r="L84" s="97"/>
      <c r="M84" s="97"/>
      <c r="N84" s="97"/>
      <c r="O84" s="97">
        <f>O77/17</f>
        <v>0</v>
      </c>
      <c r="P84" s="97">
        <f>P77/22</f>
        <v>0</v>
      </c>
      <c r="Q84" s="97">
        <f>Q77/16</f>
        <v>0</v>
      </c>
      <c r="R84" s="97">
        <f>R77/22</f>
        <v>0</v>
      </c>
      <c r="S84" s="97">
        <f>S77/16</f>
        <v>2</v>
      </c>
      <c r="T84" s="97">
        <f>T77/16</f>
        <v>4</v>
      </c>
      <c r="U84" s="97">
        <f>U77/16</f>
        <v>4</v>
      </c>
      <c r="V84" s="97">
        <f>V77/15</f>
        <v>0</v>
      </c>
      <c r="W84" s="137"/>
    </row>
    <row r="85" spans="1:23" s="34" customFormat="1" ht="27.75" customHeight="1">
      <c r="A85" s="53" t="s">
        <v>165</v>
      </c>
      <c r="B85" s="103" t="s">
        <v>166</v>
      </c>
      <c r="C85" s="79"/>
      <c r="D85" s="73"/>
      <c r="E85" s="73"/>
      <c r="F85" s="73"/>
      <c r="G85" s="73"/>
      <c r="H85" s="73"/>
      <c r="I85" s="51">
        <f t="shared" ref="I85:N85" si="14">I86+I93+I96</f>
        <v>913</v>
      </c>
      <c r="J85" s="51">
        <f t="shared" si="14"/>
        <v>291</v>
      </c>
      <c r="K85" s="51">
        <f t="shared" si="14"/>
        <v>622</v>
      </c>
      <c r="L85" s="51">
        <f t="shared" si="14"/>
        <v>262</v>
      </c>
      <c r="M85" s="51">
        <f t="shared" si="14"/>
        <v>352</v>
      </c>
      <c r="N85" s="51">
        <f t="shared" si="14"/>
        <v>8</v>
      </c>
      <c r="O85" s="77"/>
      <c r="P85" s="77"/>
      <c r="Q85" s="77"/>
      <c r="R85" s="77"/>
      <c r="S85" s="78"/>
      <c r="T85" s="78"/>
      <c r="U85" s="78"/>
      <c r="V85" s="77"/>
      <c r="W85" s="142"/>
    </row>
    <row r="86" spans="1:23" s="87" customFormat="1" ht="15.75" customHeight="1">
      <c r="A86" s="53" t="s">
        <v>80</v>
      </c>
      <c r="B86" s="85" t="s">
        <v>170</v>
      </c>
      <c r="C86" s="63" t="s">
        <v>185</v>
      </c>
      <c r="D86" s="50"/>
      <c r="E86" s="50"/>
      <c r="F86" s="50"/>
      <c r="G86" s="50"/>
      <c r="H86" s="86" t="s">
        <v>179</v>
      </c>
      <c r="I86" s="51">
        <f>I87+I88+I89+I90+I91+I92</f>
        <v>354</v>
      </c>
      <c r="J86" s="51">
        <f>J87+J88+J89+J90+J91+J92</f>
        <v>118</v>
      </c>
      <c r="K86" s="51">
        <f>K87+K88+K89+K90+K91+K92</f>
        <v>236</v>
      </c>
      <c r="L86" s="52">
        <f>L87+L88+L89+L90+L91</f>
        <v>64</v>
      </c>
      <c r="M86" s="52">
        <f>SUM(M87:M92)</f>
        <v>164</v>
      </c>
      <c r="N86" s="52">
        <f>SUM(N87:N92)</f>
        <v>8</v>
      </c>
      <c r="O86" s="52"/>
      <c r="P86" s="52"/>
      <c r="Q86" s="52">
        <v>32</v>
      </c>
      <c r="R86" s="52">
        <v>44</v>
      </c>
      <c r="S86" s="52">
        <v>96</v>
      </c>
      <c r="T86" s="52">
        <v>64</v>
      </c>
      <c r="U86" s="52"/>
      <c r="V86" s="52"/>
      <c r="W86" s="143">
        <f>SUM(W87:W92)</f>
        <v>281</v>
      </c>
    </row>
    <row r="87" spans="1:23" s="88" customFormat="1" ht="15.75" customHeight="1">
      <c r="A87" s="104" t="s">
        <v>241</v>
      </c>
      <c r="B87" s="110" t="s">
        <v>207</v>
      </c>
      <c r="C87" s="108"/>
      <c r="D87" s="105"/>
      <c r="E87" s="105"/>
      <c r="F87" s="105"/>
      <c r="G87" s="105">
        <v>5</v>
      </c>
      <c r="H87" s="58"/>
      <c r="I87" s="46">
        <f t="shared" ref="I87:I92" si="15">J87+K87</f>
        <v>48</v>
      </c>
      <c r="J87" s="46">
        <f t="shared" ref="J87:J92" si="16">K87/2</f>
        <v>16</v>
      </c>
      <c r="K87" s="46">
        <f t="shared" ref="K87:K92" si="17">SUM(O87:V87)</f>
        <v>32</v>
      </c>
      <c r="L87" s="105"/>
      <c r="M87" s="105">
        <v>32</v>
      </c>
      <c r="N87" s="105"/>
      <c r="O87" s="105"/>
      <c r="P87" s="105"/>
      <c r="Q87" s="105"/>
      <c r="R87" s="105"/>
      <c r="S87" s="105">
        <v>32</v>
      </c>
      <c r="T87" s="105"/>
      <c r="U87" s="105"/>
      <c r="V87" s="105"/>
      <c r="W87" s="144">
        <v>38</v>
      </c>
    </row>
    <row r="88" spans="1:23" s="88" customFormat="1" ht="14.25" customHeight="1">
      <c r="A88" s="104" t="s">
        <v>242</v>
      </c>
      <c r="B88" s="110" t="s">
        <v>208</v>
      </c>
      <c r="C88" s="108" t="s">
        <v>193</v>
      </c>
      <c r="D88" s="105"/>
      <c r="E88" s="105"/>
      <c r="F88" s="105"/>
      <c r="G88" s="105"/>
      <c r="H88" s="58"/>
      <c r="I88" s="46">
        <f t="shared" si="15"/>
        <v>48</v>
      </c>
      <c r="J88" s="46">
        <f t="shared" si="16"/>
        <v>16</v>
      </c>
      <c r="K88" s="46">
        <f t="shared" si="17"/>
        <v>32</v>
      </c>
      <c r="L88" s="105"/>
      <c r="M88" s="105">
        <v>32</v>
      </c>
      <c r="N88" s="105"/>
      <c r="O88" s="105"/>
      <c r="P88" s="105"/>
      <c r="Q88" s="105"/>
      <c r="R88" s="105"/>
      <c r="S88" s="105"/>
      <c r="T88" s="105">
        <v>32</v>
      </c>
      <c r="U88" s="105"/>
      <c r="V88" s="105"/>
      <c r="W88" s="144">
        <v>38</v>
      </c>
    </row>
    <row r="89" spans="1:23" s="88" customFormat="1" ht="15" customHeight="1">
      <c r="A89" s="104" t="s">
        <v>243</v>
      </c>
      <c r="B89" s="65" t="s">
        <v>209</v>
      </c>
      <c r="C89" s="108"/>
      <c r="D89" s="105"/>
      <c r="E89" s="105"/>
      <c r="F89" s="105">
        <v>5</v>
      </c>
      <c r="G89" s="105"/>
      <c r="H89" s="58"/>
      <c r="I89" s="46">
        <f t="shared" si="15"/>
        <v>48</v>
      </c>
      <c r="J89" s="46">
        <f t="shared" si="16"/>
        <v>16</v>
      </c>
      <c r="K89" s="46">
        <f t="shared" si="17"/>
        <v>32</v>
      </c>
      <c r="L89" s="105">
        <v>32</v>
      </c>
      <c r="M89" s="105"/>
      <c r="N89" s="105"/>
      <c r="O89" s="105"/>
      <c r="P89" s="105"/>
      <c r="Q89" s="105"/>
      <c r="R89" s="105"/>
      <c r="S89" s="105">
        <v>32</v>
      </c>
      <c r="T89" s="105"/>
      <c r="U89" s="105"/>
      <c r="V89" s="105"/>
      <c r="W89" s="144">
        <v>38</v>
      </c>
    </row>
    <row r="90" spans="1:23" s="88" customFormat="1" ht="15.75" customHeight="1">
      <c r="A90" s="104" t="s">
        <v>244</v>
      </c>
      <c r="B90" s="110" t="s">
        <v>210</v>
      </c>
      <c r="C90" s="108" t="s">
        <v>197</v>
      </c>
      <c r="D90" s="105"/>
      <c r="E90" s="105"/>
      <c r="F90" s="105"/>
      <c r="G90" s="105"/>
      <c r="H90" s="58"/>
      <c r="I90" s="46">
        <f t="shared" si="15"/>
        <v>48</v>
      </c>
      <c r="J90" s="46">
        <f t="shared" si="16"/>
        <v>16</v>
      </c>
      <c r="K90" s="46">
        <f t="shared" si="17"/>
        <v>32</v>
      </c>
      <c r="L90" s="105">
        <v>32</v>
      </c>
      <c r="M90" s="105"/>
      <c r="N90" s="105"/>
      <c r="O90" s="105"/>
      <c r="P90" s="105"/>
      <c r="Q90" s="105"/>
      <c r="R90" s="105"/>
      <c r="S90" s="105"/>
      <c r="T90" s="105">
        <v>32</v>
      </c>
      <c r="U90" s="105"/>
      <c r="V90" s="105"/>
      <c r="W90" s="144">
        <v>38</v>
      </c>
    </row>
    <row r="91" spans="1:23" s="88" customFormat="1" ht="26.25" customHeight="1">
      <c r="A91" s="104" t="s">
        <v>245</v>
      </c>
      <c r="B91" s="110" t="s">
        <v>211</v>
      </c>
      <c r="C91" s="108"/>
      <c r="D91" s="105">
        <v>4</v>
      </c>
      <c r="E91" s="105"/>
      <c r="F91" s="105"/>
      <c r="G91" s="105"/>
      <c r="H91" s="58" t="s">
        <v>212</v>
      </c>
      <c r="I91" s="46">
        <f t="shared" si="15"/>
        <v>114</v>
      </c>
      <c r="J91" s="46">
        <f t="shared" si="16"/>
        <v>38</v>
      </c>
      <c r="K91" s="46">
        <f t="shared" si="17"/>
        <v>76</v>
      </c>
      <c r="L91" s="105"/>
      <c r="M91" s="105">
        <v>68</v>
      </c>
      <c r="N91" s="105">
        <v>8</v>
      </c>
      <c r="O91" s="105"/>
      <c r="P91" s="105"/>
      <c r="Q91" s="105">
        <v>32</v>
      </c>
      <c r="R91" s="105">
        <v>44</v>
      </c>
      <c r="S91" s="105"/>
      <c r="T91" s="105"/>
      <c r="U91" s="105"/>
      <c r="V91" s="105"/>
      <c r="W91" s="144">
        <v>91</v>
      </c>
    </row>
    <row r="92" spans="1:23" s="88" customFormat="1" ht="15.75" customHeight="1">
      <c r="A92" s="104" t="s">
        <v>246</v>
      </c>
      <c r="B92" s="110" t="s">
        <v>213</v>
      </c>
      <c r="C92" s="108"/>
      <c r="D92" s="105"/>
      <c r="E92" s="105"/>
      <c r="F92" s="105">
        <v>5</v>
      </c>
      <c r="G92" s="105"/>
      <c r="H92" s="58"/>
      <c r="I92" s="46">
        <f t="shared" si="15"/>
        <v>48</v>
      </c>
      <c r="J92" s="46">
        <f t="shared" si="16"/>
        <v>16</v>
      </c>
      <c r="K92" s="46">
        <f t="shared" si="17"/>
        <v>32</v>
      </c>
      <c r="L92" s="105"/>
      <c r="M92" s="105">
        <v>32</v>
      </c>
      <c r="N92" s="105"/>
      <c r="O92" s="105"/>
      <c r="P92" s="105"/>
      <c r="Q92" s="105"/>
      <c r="R92" s="105"/>
      <c r="S92" s="105">
        <v>32</v>
      </c>
      <c r="T92" s="105"/>
      <c r="U92" s="105"/>
      <c r="V92" s="105"/>
      <c r="W92" s="144">
        <v>38</v>
      </c>
    </row>
    <row r="93" spans="1:23" s="87" customFormat="1" ht="15" customHeight="1">
      <c r="A93" s="53" t="s">
        <v>81</v>
      </c>
      <c r="B93" s="66" t="s">
        <v>171</v>
      </c>
      <c r="C93" s="63" t="s">
        <v>185</v>
      </c>
      <c r="D93" s="50"/>
      <c r="E93" s="50"/>
      <c r="F93" s="50"/>
      <c r="G93" s="50"/>
      <c r="H93" s="50" t="s">
        <v>180</v>
      </c>
      <c r="I93" s="51">
        <f>I94+I95</f>
        <v>275</v>
      </c>
      <c r="J93" s="51">
        <f>J94+J95</f>
        <v>87</v>
      </c>
      <c r="K93" s="51">
        <f>K94+K95</f>
        <v>188</v>
      </c>
      <c r="L93" s="51">
        <f>L94+L95</f>
        <v>0</v>
      </c>
      <c r="M93" s="51">
        <f>M94+M95</f>
        <v>188</v>
      </c>
      <c r="N93" s="52">
        <v>0</v>
      </c>
      <c r="O93" s="52">
        <v>68</v>
      </c>
      <c r="P93" s="52">
        <v>44</v>
      </c>
      <c r="Q93" s="52">
        <v>32</v>
      </c>
      <c r="R93" s="52">
        <v>44</v>
      </c>
      <c r="S93" s="52"/>
      <c r="T93" s="52"/>
      <c r="U93" s="52"/>
      <c r="V93" s="52"/>
      <c r="W93" s="143">
        <f>SUM(W94:W95)</f>
        <v>219</v>
      </c>
    </row>
    <row r="94" spans="1:23" s="88" customFormat="1" ht="15" customHeight="1">
      <c r="A94" s="104" t="s">
        <v>247</v>
      </c>
      <c r="B94" s="111" t="s">
        <v>214</v>
      </c>
      <c r="C94" s="108"/>
      <c r="D94" s="105"/>
      <c r="E94" s="105"/>
      <c r="F94" s="112"/>
      <c r="G94" s="112">
        <v>1</v>
      </c>
      <c r="H94" s="113"/>
      <c r="I94" s="46">
        <f>J94+K94</f>
        <v>51</v>
      </c>
      <c r="J94" s="46">
        <f>K94/2</f>
        <v>17</v>
      </c>
      <c r="K94" s="46">
        <f>SUM(O94:V94)</f>
        <v>34</v>
      </c>
      <c r="L94" s="105"/>
      <c r="M94" s="105">
        <v>34</v>
      </c>
      <c r="N94" s="105"/>
      <c r="O94" s="105">
        <v>34</v>
      </c>
      <c r="P94" s="105"/>
      <c r="Q94" s="105"/>
      <c r="R94" s="105"/>
      <c r="S94" s="105"/>
      <c r="T94" s="105"/>
      <c r="U94" s="105"/>
      <c r="V94" s="105"/>
      <c r="W94" s="144">
        <v>40</v>
      </c>
    </row>
    <row r="95" spans="1:23" s="88" customFormat="1" ht="14.25" customHeight="1">
      <c r="A95" s="104" t="s">
        <v>248</v>
      </c>
      <c r="B95" s="111" t="s">
        <v>215</v>
      </c>
      <c r="C95" s="108"/>
      <c r="D95" s="105"/>
      <c r="E95" s="105"/>
      <c r="F95" s="77"/>
      <c r="G95" s="105">
        <v>4</v>
      </c>
      <c r="H95" s="58" t="s">
        <v>216</v>
      </c>
      <c r="I95" s="46">
        <f>J95+K95</f>
        <v>224</v>
      </c>
      <c r="J95" s="46">
        <v>70</v>
      </c>
      <c r="K95" s="46">
        <f>SUM(O95:V95)</f>
        <v>154</v>
      </c>
      <c r="L95" s="105"/>
      <c r="M95" s="105">
        <v>154</v>
      </c>
      <c r="N95" s="105"/>
      <c r="O95" s="105">
        <v>34</v>
      </c>
      <c r="P95" s="105">
        <v>44</v>
      </c>
      <c r="Q95" s="105">
        <v>32</v>
      </c>
      <c r="R95" s="105">
        <v>44</v>
      </c>
      <c r="S95" s="114"/>
      <c r="T95" s="105"/>
      <c r="U95" s="105"/>
      <c r="V95" s="105"/>
      <c r="W95" s="144">
        <v>179</v>
      </c>
    </row>
    <row r="96" spans="1:23" s="87" customFormat="1" ht="16.5" customHeight="1">
      <c r="A96" s="85" t="s">
        <v>97</v>
      </c>
      <c r="B96" s="85" t="s">
        <v>169</v>
      </c>
      <c r="C96" s="63" t="s">
        <v>185</v>
      </c>
      <c r="D96" s="50"/>
      <c r="E96" s="50"/>
      <c r="F96" s="50"/>
      <c r="G96" s="50"/>
      <c r="H96" s="50" t="s">
        <v>181</v>
      </c>
      <c r="I96" s="52">
        <f>I97+I98+I99+I100</f>
        <v>284</v>
      </c>
      <c r="J96" s="52">
        <f>J97+J98+J99+J100</f>
        <v>86</v>
      </c>
      <c r="K96" s="51">
        <f>K97+K98+K99+K100</f>
        <v>198</v>
      </c>
      <c r="L96" s="52">
        <f>L97+L98+L99+L100</f>
        <v>198</v>
      </c>
      <c r="M96" s="52">
        <v>0</v>
      </c>
      <c r="N96" s="52">
        <v>0</v>
      </c>
      <c r="O96" s="52"/>
      <c r="P96" s="52"/>
      <c r="Q96" s="52">
        <v>32</v>
      </c>
      <c r="R96" s="52">
        <v>88</v>
      </c>
      <c r="S96" s="52">
        <v>32</v>
      </c>
      <c r="T96" s="52"/>
      <c r="U96" s="52">
        <v>16</v>
      </c>
      <c r="V96" s="52">
        <v>30</v>
      </c>
      <c r="W96" s="143">
        <f>SUM(W97:W100)</f>
        <v>227</v>
      </c>
    </row>
    <row r="97" spans="1:23" s="88" customFormat="1" ht="13.5" customHeight="1">
      <c r="A97" s="115" t="s">
        <v>249</v>
      </c>
      <c r="B97" s="110" t="s">
        <v>217</v>
      </c>
      <c r="C97" s="108" t="s">
        <v>193</v>
      </c>
      <c r="D97" s="105"/>
      <c r="E97" s="105"/>
      <c r="F97" s="105"/>
      <c r="G97" s="105">
        <v>1</v>
      </c>
      <c r="H97" s="105"/>
      <c r="I97" s="46">
        <f>J97+K97</f>
        <v>48</v>
      </c>
      <c r="J97" s="46">
        <f>K97/2</f>
        <v>16</v>
      </c>
      <c r="K97" s="46">
        <f>SUM(O97:V97)</f>
        <v>32</v>
      </c>
      <c r="L97" s="105">
        <v>32</v>
      </c>
      <c r="M97" s="105"/>
      <c r="N97" s="105"/>
      <c r="O97" s="105"/>
      <c r="P97" s="105"/>
      <c r="Q97" s="105">
        <v>32</v>
      </c>
      <c r="R97" s="105"/>
      <c r="S97" s="105"/>
      <c r="T97" s="105"/>
      <c r="U97" s="105"/>
      <c r="V97" s="105"/>
      <c r="W97" s="144">
        <v>38</v>
      </c>
    </row>
    <row r="98" spans="1:23" s="88" customFormat="1" ht="14.25" customHeight="1">
      <c r="A98" s="104" t="s">
        <v>250</v>
      </c>
      <c r="B98" s="110" t="s">
        <v>218</v>
      </c>
      <c r="C98" s="108" t="s">
        <v>197</v>
      </c>
      <c r="D98" s="105"/>
      <c r="E98" s="105"/>
      <c r="F98" s="105"/>
      <c r="G98" s="105">
        <v>5</v>
      </c>
      <c r="H98" s="105">
        <v>4</v>
      </c>
      <c r="I98" s="46">
        <f>J98+K98</f>
        <v>106</v>
      </c>
      <c r="J98" s="46">
        <v>30</v>
      </c>
      <c r="K98" s="46">
        <f>SUM(O98:V98)</f>
        <v>76</v>
      </c>
      <c r="L98" s="105">
        <v>76</v>
      </c>
      <c r="M98" s="105"/>
      <c r="N98" s="105"/>
      <c r="O98" s="105"/>
      <c r="P98" s="105"/>
      <c r="Q98" s="105"/>
      <c r="R98" s="105">
        <v>44</v>
      </c>
      <c r="S98" s="105">
        <v>32</v>
      </c>
      <c r="T98" s="105"/>
      <c r="U98" s="105"/>
      <c r="V98" s="105"/>
      <c r="W98" s="144">
        <v>85</v>
      </c>
    </row>
    <row r="99" spans="1:23" s="88" customFormat="1" ht="15" customHeight="1">
      <c r="A99" s="104" t="s">
        <v>251</v>
      </c>
      <c r="B99" s="110" t="s">
        <v>219</v>
      </c>
      <c r="C99" s="108"/>
      <c r="D99" s="105"/>
      <c r="E99" s="105"/>
      <c r="F99" s="105">
        <v>4</v>
      </c>
      <c r="G99" s="105"/>
      <c r="H99" s="105"/>
      <c r="I99" s="46">
        <f>J99+K99</f>
        <v>64</v>
      </c>
      <c r="J99" s="46">
        <v>20</v>
      </c>
      <c r="K99" s="46">
        <f>SUM(O99:V99)</f>
        <v>44</v>
      </c>
      <c r="L99" s="105">
        <v>44</v>
      </c>
      <c r="M99" s="105"/>
      <c r="N99" s="105"/>
      <c r="O99" s="105"/>
      <c r="P99" s="105"/>
      <c r="Q99" s="105"/>
      <c r="R99" s="105">
        <v>44</v>
      </c>
      <c r="S99" s="105"/>
      <c r="T99" s="105"/>
      <c r="U99" s="105"/>
      <c r="V99" s="105"/>
      <c r="W99" s="144">
        <v>51</v>
      </c>
    </row>
    <row r="100" spans="1:23" s="88" customFormat="1" ht="15" customHeight="1">
      <c r="A100" s="104" t="s">
        <v>252</v>
      </c>
      <c r="B100" s="110" t="s">
        <v>220</v>
      </c>
      <c r="C100" s="108"/>
      <c r="D100" s="105"/>
      <c r="E100" s="105"/>
      <c r="F100" s="105"/>
      <c r="G100" s="105">
        <v>8</v>
      </c>
      <c r="H100" s="105">
        <v>7</v>
      </c>
      <c r="I100" s="46">
        <f>J100+K100</f>
        <v>66</v>
      </c>
      <c r="J100" s="46">
        <v>20</v>
      </c>
      <c r="K100" s="46">
        <f>SUM(O100:V100)</f>
        <v>46</v>
      </c>
      <c r="L100" s="105">
        <v>46</v>
      </c>
      <c r="M100" s="105"/>
      <c r="N100" s="105"/>
      <c r="O100" s="105"/>
      <c r="P100" s="105"/>
      <c r="Q100" s="105"/>
      <c r="R100" s="105"/>
      <c r="S100" s="105"/>
      <c r="T100" s="105"/>
      <c r="U100" s="105">
        <v>16</v>
      </c>
      <c r="V100" s="105">
        <v>30</v>
      </c>
      <c r="W100" s="144">
        <v>53</v>
      </c>
    </row>
    <row r="101" spans="1:23" s="34" customFormat="1" ht="23.25" customHeight="1">
      <c r="A101" s="89"/>
      <c r="B101" s="118" t="s">
        <v>168</v>
      </c>
      <c r="C101" s="99"/>
      <c r="D101" s="90"/>
      <c r="E101" s="90"/>
      <c r="F101" s="90"/>
      <c r="G101" s="90"/>
      <c r="H101" s="90"/>
      <c r="I101" s="91"/>
      <c r="J101" s="91"/>
      <c r="K101" s="91"/>
      <c r="L101" s="92"/>
      <c r="M101" s="92"/>
      <c r="N101" s="92"/>
      <c r="O101" s="93">
        <v>4</v>
      </c>
      <c r="P101" s="93">
        <v>2</v>
      </c>
      <c r="Q101" s="93">
        <v>6</v>
      </c>
      <c r="R101" s="93">
        <v>8</v>
      </c>
      <c r="S101" s="93">
        <v>8</v>
      </c>
      <c r="T101" s="93">
        <v>4</v>
      </c>
      <c r="U101" s="93">
        <v>1</v>
      </c>
      <c r="V101" s="93">
        <v>2</v>
      </c>
      <c r="W101" s="145"/>
    </row>
    <row r="102" spans="1:23" s="16" customFormat="1" ht="33" customHeight="1">
      <c r="A102" s="122"/>
      <c r="B102" s="71" t="s">
        <v>254</v>
      </c>
      <c r="C102" s="42"/>
      <c r="D102" s="74"/>
      <c r="E102" s="74"/>
      <c r="F102" s="74"/>
      <c r="G102" s="74"/>
      <c r="H102" s="74"/>
      <c r="I102" s="75">
        <f t="shared" ref="I102:N102" si="18">(I85+I34)</f>
        <v>5454</v>
      </c>
      <c r="J102" s="75">
        <f t="shared" si="18"/>
        <v>1818</v>
      </c>
      <c r="K102" s="75">
        <f t="shared" si="18"/>
        <v>3636</v>
      </c>
      <c r="L102" s="67">
        <f t="shared" si="18"/>
        <v>1163</v>
      </c>
      <c r="M102" s="67">
        <f t="shared" si="18"/>
        <v>2303</v>
      </c>
      <c r="N102" s="67">
        <f t="shared" si="18"/>
        <v>170</v>
      </c>
      <c r="O102" s="122"/>
      <c r="P102" s="122"/>
      <c r="Q102" s="122"/>
      <c r="R102" s="122"/>
      <c r="S102" s="67"/>
      <c r="T102" s="67"/>
      <c r="U102" s="67"/>
      <c r="V102" s="122"/>
      <c r="W102" s="146"/>
    </row>
    <row r="103" spans="1:23" s="3" customFormat="1" ht="52.5" hidden="1" customHeight="1">
      <c r="A103" s="56"/>
      <c r="B103" s="54" t="s">
        <v>123</v>
      </c>
      <c r="C103" s="54"/>
      <c r="D103" s="58"/>
      <c r="E103" s="58"/>
      <c r="F103" s="58"/>
      <c r="G103" s="58"/>
      <c r="H103" s="58"/>
      <c r="I103" s="51">
        <f>(I102+I10)</f>
        <v>7560</v>
      </c>
      <c r="J103" s="51">
        <f>(J102+J10)</f>
        <v>2503</v>
      </c>
      <c r="K103" s="51">
        <f>(K102+K10)</f>
        <v>5057</v>
      </c>
      <c r="L103" s="52"/>
      <c r="M103" s="52"/>
      <c r="N103" s="52"/>
      <c r="O103" s="52">
        <f>SUM(O24+O33+O41+O45+O52+O64+O74+O84+O101)</f>
        <v>36</v>
      </c>
      <c r="P103" s="52">
        <f t="shared" ref="P103:V103" si="19">SUM(P24+P33+P41+P45+P52+P64+P74+P84+P101)</f>
        <v>36</v>
      </c>
      <c r="Q103" s="52">
        <f t="shared" si="19"/>
        <v>34</v>
      </c>
      <c r="R103" s="52">
        <f t="shared" si="19"/>
        <v>36</v>
      </c>
      <c r="S103" s="52">
        <f t="shared" si="19"/>
        <v>36</v>
      </c>
      <c r="T103" s="52">
        <f t="shared" si="19"/>
        <v>36</v>
      </c>
      <c r="U103" s="52">
        <f t="shared" si="19"/>
        <v>36</v>
      </c>
      <c r="V103" s="52">
        <f t="shared" si="19"/>
        <v>36</v>
      </c>
      <c r="W103" s="146"/>
    </row>
    <row r="104" spans="1:23" s="3" customFormat="1" ht="25.5">
      <c r="A104" s="56"/>
      <c r="B104" s="54" t="s">
        <v>124</v>
      </c>
      <c r="C104" s="54"/>
      <c r="D104" s="58"/>
      <c r="E104" s="58"/>
      <c r="F104" s="58"/>
      <c r="G104" s="58"/>
      <c r="H104" s="58"/>
      <c r="I104" s="51"/>
      <c r="J104" s="51"/>
      <c r="K104" s="51"/>
      <c r="L104" s="52"/>
      <c r="M104" s="52"/>
      <c r="N104" s="52"/>
      <c r="O104" s="52">
        <v>54</v>
      </c>
      <c r="P104" s="52">
        <v>54</v>
      </c>
      <c r="Q104" s="52">
        <v>54</v>
      </c>
      <c r="R104" s="52">
        <v>54</v>
      </c>
      <c r="S104" s="52">
        <v>54</v>
      </c>
      <c r="T104" s="52">
        <v>54</v>
      </c>
      <c r="U104" s="52">
        <v>54</v>
      </c>
      <c r="V104" s="52">
        <v>54</v>
      </c>
      <c r="W104" s="146"/>
    </row>
    <row r="105" spans="1:23" s="3" customFormat="1" ht="12.75">
      <c r="A105" s="53" t="s">
        <v>99</v>
      </c>
      <c r="B105" s="54" t="s">
        <v>100</v>
      </c>
      <c r="C105" s="54"/>
      <c r="D105" s="58"/>
      <c r="E105" s="58"/>
      <c r="F105" s="58">
        <v>2.4</v>
      </c>
      <c r="G105" s="58"/>
      <c r="H105" s="58"/>
      <c r="I105" s="51" t="s">
        <v>129</v>
      </c>
      <c r="J105" s="51"/>
      <c r="K105" s="51">
        <v>72</v>
      </c>
      <c r="L105" s="52"/>
      <c r="M105" s="52"/>
      <c r="N105" s="52"/>
      <c r="O105" s="52"/>
      <c r="P105" s="105" t="s">
        <v>130</v>
      </c>
      <c r="Q105" s="105"/>
      <c r="R105" s="105" t="s">
        <v>130</v>
      </c>
      <c r="S105" s="105"/>
      <c r="T105" s="105"/>
      <c r="U105" s="105"/>
      <c r="V105" s="105"/>
      <c r="W105" s="146"/>
    </row>
    <row r="106" spans="1:23" s="3" customFormat="1" ht="25.5">
      <c r="A106" s="56" t="s">
        <v>101</v>
      </c>
      <c r="B106" s="54" t="s">
        <v>102</v>
      </c>
      <c r="C106" s="54"/>
      <c r="D106" s="58"/>
      <c r="E106" s="58"/>
      <c r="F106" s="58"/>
      <c r="G106" s="58"/>
      <c r="H106" s="58"/>
      <c r="I106" s="51" t="s">
        <v>131</v>
      </c>
      <c r="J106" s="51"/>
      <c r="K106" s="51">
        <v>252</v>
      </c>
      <c r="L106" s="52"/>
      <c r="M106" s="52"/>
      <c r="N106" s="52"/>
      <c r="O106" s="52"/>
      <c r="P106" s="52"/>
      <c r="Q106" s="52"/>
      <c r="R106" s="52"/>
      <c r="S106" s="105"/>
      <c r="T106" s="105"/>
      <c r="U106" s="105"/>
      <c r="V106" s="105"/>
      <c r="W106" s="146"/>
    </row>
    <row r="107" spans="1:23" s="3" customFormat="1" ht="23.25" customHeight="1">
      <c r="A107" s="56" t="s">
        <v>103</v>
      </c>
      <c r="B107" s="106" t="s">
        <v>125</v>
      </c>
      <c r="C107" s="106"/>
      <c r="D107" s="58"/>
      <c r="E107" s="58"/>
      <c r="F107" s="58"/>
      <c r="G107" s="58">
        <v>6.8</v>
      </c>
      <c r="H107" s="58"/>
      <c r="I107" s="46" t="s">
        <v>132</v>
      </c>
      <c r="J107" s="46"/>
      <c r="K107" s="46"/>
      <c r="L107" s="105"/>
      <c r="M107" s="105"/>
      <c r="N107" s="105"/>
      <c r="O107" s="105"/>
      <c r="P107" s="105"/>
      <c r="Q107" s="105"/>
      <c r="R107" s="105"/>
      <c r="S107" s="105"/>
      <c r="T107" s="105" t="s">
        <v>129</v>
      </c>
      <c r="U107" s="105"/>
      <c r="V107" s="105" t="s">
        <v>130</v>
      </c>
      <c r="W107" s="146"/>
    </row>
    <row r="108" spans="1:23" s="3" customFormat="1" ht="24.75" customHeight="1">
      <c r="A108" s="56" t="s">
        <v>104</v>
      </c>
      <c r="B108" s="106" t="s">
        <v>105</v>
      </c>
      <c r="C108" s="106"/>
      <c r="D108" s="58"/>
      <c r="E108" s="58"/>
      <c r="F108" s="58"/>
      <c r="G108" s="58">
        <v>6</v>
      </c>
      <c r="H108" s="58"/>
      <c r="I108" s="46" t="s">
        <v>133</v>
      </c>
      <c r="J108" s="46"/>
      <c r="K108" s="46"/>
      <c r="L108" s="105"/>
      <c r="M108" s="105"/>
      <c r="N108" s="105"/>
      <c r="O108" s="105"/>
      <c r="P108" s="105"/>
      <c r="Q108" s="105"/>
      <c r="R108" s="105"/>
      <c r="S108" s="105"/>
      <c r="T108" s="105" t="s">
        <v>133</v>
      </c>
      <c r="U108" s="105"/>
      <c r="V108" s="105"/>
      <c r="W108" s="146"/>
    </row>
    <row r="109" spans="1:23" s="3" customFormat="1" ht="27" customHeight="1">
      <c r="A109" s="56" t="s">
        <v>253</v>
      </c>
      <c r="B109" s="106" t="s">
        <v>126</v>
      </c>
      <c r="C109" s="106"/>
      <c r="D109" s="58"/>
      <c r="E109" s="58"/>
      <c r="F109" s="58"/>
      <c r="G109" s="58">
        <v>8</v>
      </c>
      <c r="H109" s="58"/>
      <c r="I109" s="51" t="s">
        <v>132</v>
      </c>
      <c r="J109" s="46"/>
      <c r="K109" s="46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 t="s">
        <v>132</v>
      </c>
      <c r="W109" s="146"/>
    </row>
    <row r="110" spans="1:23" s="3" customFormat="1" ht="12.75">
      <c r="A110" s="53" t="s">
        <v>108</v>
      </c>
      <c r="B110" s="66" t="s">
        <v>107</v>
      </c>
      <c r="C110" s="66"/>
      <c r="D110" s="58"/>
      <c r="E110" s="58"/>
      <c r="F110" s="58"/>
      <c r="G110" s="58"/>
      <c r="H110" s="58"/>
      <c r="I110" s="51" t="s">
        <v>134</v>
      </c>
      <c r="J110" s="46"/>
      <c r="K110" s="46"/>
      <c r="L110" s="105"/>
      <c r="M110" s="105"/>
      <c r="N110" s="105"/>
      <c r="O110" s="105"/>
      <c r="P110" s="105" t="s">
        <v>129</v>
      </c>
      <c r="Q110" s="105" t="s">
        <v>130</v>
      </c>
      <c r="R110" s="105" t="s">
        <v>129</v>
      </c>
      <c r="S110" s="105" t="s">
        <v>130</v>
      </c>
      <c r="T110" s="105" t="s">
        <v>129</v>
      </c>
      <c r="U110" s="105" t="s">
        <v>130</v>
      </c>
      <c r="V110" s="105" t="s">
        <v>129</v>
      </c>
      <c r="W110" s="146"/>
    </row>
    <row r="111" spans="1:23" s="3" customFormat="1" ht="25.5">
      <c r="A111" s="53" t="s">
        <v>109</v>
      </c>
      <c r="B111" s="54" t="s">
        <v>110</v>
      </c>
      <c r="C111" s="54"/>
      <c r="D111" s="58"/>
      <c r="E111" s="58"/>
      <c r="F111" s="58"/>
      <c r="G111" s="58"/>
      <c r="H111" s="58"/>
      <c r="I111" s="51" t="s">
        <v>132</v>
      </c>
      <c r="J111" s="46"/>
      <c r="K111" s="51">
        <v>108</v>
      </c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46"/>
    </row>
    <row r="112" spans="1:23" s="3" customFormat="1" ht="25.5">
      <c r="A112" s="53" t="s">
        <v>111</v>
      </c>
      <c r="B112" s="54" t="s">
        <v>112</v>
      </c>
      <c r="C112" s="54"/>
      <c r="D112" s="50"/>
      <c r="E112" s="50"/>
      <c r="F112" s="50"/>
      <c r="G112" s="50"/>
      <c r="H112" s="50"/>
      <c r="I112" s="51" t="s">
        <v>130</v>
      </c>
      <c r="J112" s="51"/>
      <c r="K112" s="51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146"/>
    </row>
    <row r="113" spans="1:23" s="3" customFormat="1" ht="25.5" customHeight="1">
      <c r="A113" s="53" t="s">
        <v>113</v>
      </c>
      <c r="B113" s="54" t="s">
        <v>127</v>
      </c>
      <c r="C113" s="54"/>
      <c r="D113" s="50"/>
      <c r="E113" s="50"/>
      <c r="F113" s="50"/>
      <c r="G113" s="50"/>
      <c r="H113" s="50"/>
      <c r="I113" s="51" t="s">
        <v>130</v>
      </c>
      <c r="J113" s="51"/>
      <c r="K113" s="51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146"/>
    </row>
    <row r="114" spans="1:23" s="3" customFormat="1" ht="24.75" customHeight="1">
      <c r="A114" s="53" t="s">
        <v>114</v>
      </c>
      <c r="B114" s="54" t="s">
        <v>128</v>
      </c>
      <c r="C114" s="54"/>
      <c r="D114" s="50"/>
      <c r="E114" s="50"/>
      <c r="F114" s="50"/>
      <c r="G114" s="50"/>
      <c r="H114" s="50"/>
      <c r="I114" s="51" t="s">
        <v>130</v>
      </c>
      <c r="J114" s="51"/>
      <c r="K114" s="51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146"/>
    </row>
    <row r="115" spans="1:23" s="3" customFormat="1" ht="42" customHeight="1">
      <c r="A115" s="167" t="s">
        <v>145</v>
      </c>
      <c r="B115" s="167"/>
      <c r="C115" s="167"/>
      <c r="D115" s="167"/>
      <c r="E115" s="167"/>
      <c r="F115" s="167"/>
      <c r="G115" s="167"/>
      <c r="H115" s="167"/>
      <c r="I115" s="167"/>
      <c r="J115" s="167"/>
      <c r="K115" s="154" t="s">
        <v>0</v>
      </c>
      <c r="L115" s="168" t="s">
        <v>135</v>
      </c>
      <c r="M115" s="168"/>
      <c r="N115" s="168"/>
      <c r="O115" s="52">
        <v>16</v>
      </c>
      <c r="P115" s="52">
        <v>14</v>
      </c>
      <c r="Q115" s="52">
        <v>12</v>
      </c>
      <c r="R115" s="52">
        <v>12</v>
      </c>
      <c r="S115" s="52">
        <v>11</v>
      </c>
      <c r="T115" s="52">
        <v>10</v>
      </c>
      <c r="U115" s="52">
        <v>12</v>
      </c>
      <c r="V115" s="52">
        <v>10</v>
      </c>
      <c r="W115" s="146"/>
    </row>
    <row r="116" spans="1:23" s="3" customFormat="1" ht="18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55"/>
      <c r="L116" s="153" t="s">
        <v>136</v>
      </c>
      <c r="M116" s="153"/>
      <c r="N116" s="153"/>
      <c r="O116" s="52">
        <v>0</v>
      </c>
      <c r="P116" s="52">
        <v>6</v>
      </c>
      <c r="Q116" s="105">
        <v>2</v>
      </c>
      <c r="R116" s="105">
        <v>1</v>
      </c>
      <c r="S116" s="105">
        <v>1</v>
      </c>
      <c r="T116" s="105">
        <v>1</v>
      </c>
      <c r="U116" s="105">
        <v>3</v>
      </c>
      <c r="V116" s="105">
        <v>4</v>
      </c>
      <c r="W116" s="146"/>
    </row>
    <row r="117" spans="1:23" s="3" customFormat="1" ht="1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55"/>
      <c r="L117" s="153" t="s">
        <v>147</v>
      </c>
      <c r="M117" s="153"/>
      <c r="N117" s="153"/>
      <c r="O117" s="52">
        <v>4</v>
      </c>
      <c r="P117" s="52">
        <v>4</v>
      </c>
      <c r="Q117" s="105">
        <v>4</v>
      </c>
      <c r="R117" s="105">
        <v>1</v>
      </c>
      <c r="S117" s="105">
        <v>0</v>
      </c>
      <c r="T117" s="105">
        <v>3</v>
      </c>
      <c r="U117" s="105">
        <v>1</v>
      </c>
      <c r="V117" s="105">
        <v>6</v>
      </c>
      <c r="W117" s="146"/>
    </row>
    <row r="118" spans="1:23" ht="12.75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55"/>
      <c r="L118" s="153" t="s">
        <v>137</v>
      </c>
      <c r="M118" s="153"/>
      <c r="N118" s="153"/>
      <c r="O118" s="52">
        <v>1</v>
      </c>
      <c r="P118" s="52">
        <v>1</v>
      </c>
      <c r="Q118" s="105">
        <v>0</v>
      </c>
      <c r="R118" s="105">
        <v>2</v>
      </c>
      <c r="S118" s="105">
        <v>1</v>
      </c>
      <c r="T118" s="105">
        <v>0</v>
      </c>
      <c r="U118" s="105">
        <v>0</v>
      </c>
      <c r="V118" s="105">
        <v>0</v>
      </c>
      <c r="W118" s="147"/>
    </row>
    <row r="119" spans="1:23">
      <c r="E119" s="82"/>
      <c r="F119" s="82"/>
      <c r="G119" s="82"/>
      <c r="H119" s="82"/>
      <c r="I119" s="83"/>
      <c r="J119" s="83"/>
      <c r="K119" s="83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W119" s="33"/>
    </row>
    <row r="120" spans="1:23">
      <c r="E120" s="82"/>
      <c r="F120" s="82"/>
      <c r="G120" s="82"/>
      <c r="H120" s="82"/>
      <c r="I120" s="83"/>
      <c r="J120" s="83"/>
      <c r="K120" s="83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W120" s="33"/>
    </row>
    <row r="121" spans="1:23">
      <c r="E121" s="82"/>
      <c r="F121" s="82"/>
      <c r="G121" s="82"/>
      <c r="H121" s="82"/>
      <c r="I121" s="83"/>
      <c r="J121" s="83"/>
      <c r="K121" s="83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W121" s="33"/>
    </row>
    <row r="122" spans="1:23">
      <c r="E122" s="82"/>
      <c r="F122" s="82"/>
      <c r="G122" s="82"/>
      <c r="H122" s="82"/>
      <c r="I122" s="83"/>
      <c r="J122" s="83"/>
      <c r="K122" s="83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W122" s="33"/>
    </row>
    <row r="123" spans="1:23">
      <c r="E123" s="82"/>
      <c r="F123" s="82"/>
      <c r="G123" s="82"/>
      <c r="H123" s="82"/>
      <c r="I123" s="83"/>
      <c r="J123" s="83"/>
      <c r="K123" s="83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W123" s="33"/>
    </row>
    <row r="124" spans="1:23">
      <c r="E124" s="82"/>
      <c r="F124" s="82"/>
      <c r="G124" s="82"/>
      <c r="H124" s="82"/>
      <c r="I124" s="83"/>
      <c r="J124" s="83"/>
      <c r="K124" s="83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W124" s="33"/>
    </row>
    <row r="125" spans="1:23">
      <c r="E125" s="82"/>
      <c r="F125" s="82"/>
      <c r="G125" s="82"/>
      <c r="H125" s="82"/>
      <c r="I125" s="83"/>
      <c r="J125" s="83"/>
      <c r="K125" s="83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W125" s="33"/>
    </row>
    <row r="126" spans="1:23">
      <c r="E126" s="82"/>
      <c r="F126" s="82"/>
      <c r="G126" s="82"/>
      <c r="H126" s="82"/>
      <c r="I126" s="83"/>
      <c r="J126" s="83"/>
      <c r="K126" s="83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W126" s="33"/>
    </row>
    <row r="127" spans="1:23">
      <c r="E127" s="82"/>
      <c r="F127" s="82"/>
      <c r="G127" s="82"/>
      <c r="H127" s="82"/>
      <c r="I127" s="83"/>
      <c r="J127" s="83"/>
      <c r="K127" s="83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W127" s="33"/>
    </row>
    <row r="128" spans="1:23">
      <c r="E128" s="82"/>
      <c r="F128" s="82"/>
      <c r="G128" s="82"/>
      <c r="H128" s="82"/>
      <c r="I128" s="83"/>
      <c r="J128" s="83"/>
      <c r="K128" s="83"/>
      <c r="L128" s="80"/>
      <c r="M128" s="80"/>
      <c r="O128" s="80"/>
      <c r="Q128" s="80"/>
      <c r="S128" s="80"/>
      <c r="U128" s="80"/>
      <c r="V128" s="81"/>
      <c r="W128" s="33"/>
    </row>
    <row r="129" spans="5:23">
      <c r="E129" s="82"/>
      <c r="F129" s="82"/>
      <c r="G129" s="82"/>
      <c r="H129" s="82"/>
      <c r="I129" s="83"/>
      <c r="J129" s="83"/>
      <c r="K129" s="83"/>
      <c r="L129" s="80"/>
      <c r="M129" s="80"/>
      <c r="O129" s="80"/>
      <c r="Q129" s="80"/>
      <c r="S129" s="80"/>
      <c r="U129" s="80"/>
      <c r="V129" s="81"/>
      <c r="W129" s="33"/>
    </row>
    <row r="130" spans="5:23">
      <c r="E130" s="82"/>
      <c r="F130" s="82"/>
      <c r="G130" s="82"/>
      <c r="H130" s="82"/>
      <c r="I130" s="83"/>
      <c r="J130" s="83"/>
      <c r="K130" s="83"/>
      <c r="L130" s="80"/>
      <c r="M130" s="80"/>
      <c r="O130" s="80"/>
      <c r="Q130" s="80"/>
      <c r="S130" s="80"/>
      <c r="U130" s="80"/>
      <c r="V130" s="81"/>
      <c r="W130" s="33"/>
    </row>
    <row r="131" spans="5:23">
      <c r="E131" s="82"/>
      <c r="F131" s="82"/>
      <c r="G131" s="82"/>
      <c r="H131" s="82"/>
      <c r="I131" s="83"/>
      <c r="J131" s="83"/>
      <c r="K131" s="83"/>
      <c r="L131" s="80"/>
      <c r="M131" s="80"/>
      <c r="O131" s="80"/>
      <c r="Q131" s="80"/>
      <c r="S131" s="80"/>
      <c r="U131" s="80"/>
      <c r="V131" s="81"/>
      <c r="W131" s="33"/>
    </row>
    <row r="132" spans="5:23">
      <c r="H132" s="82"/>
      <c r="I132" s="83"/>
      <c r="J132" s="83"/>
      <c r="K132" s="83"/>
      <c r="M132" s="80"/>
      <c r="O132" s="80"/>
      <c r="Q132" s="80"/>
      <c r="S132" s="80"/>
      <c r="U132" s="80"/>
      <c r="V132" s="81"/>
      <c r="W132" s="33"/>
    </row>
    <row r="133" spans="5:23">
      <c r="H133" s="82"/>
      <c r="I133" s="83"/>
      <c r="J133" s="83"/>
      <c r="K133" s="83"/>
      <c r="M133" s="80"/>
    </row>
    <row r="134" spans="5:23">
      <c r="H134" s="82"/>
      <c r="I134" s="83"/>
      <c r="J134" s="83"/>
      <c r="K134" s="83"/>
      <c r="M134" s="80"/>
    </row>
    <row r="135" spans="5:23">
      <c r="H135" s="82"/>
      <c r="I135" s="83"/>
      <c r="J135" s="83"/>
      <c r="K135" s="83"/>
      <c r="M135" s="80"/>
    </row>
    <row r="136" spans="5:23">
      <c r="H136" s="82"/>
      <c r="I136" s="83"/>
      <c r="J136" s="83"/>
      <c r="K136" s="83"/>
      <c r="M136" s="80"/>
    </row>
    <row r="137" spans="5:23">
      <c r="H137" s="82"/>
      <c r="I137" s="83"/>
      <c r="J137" s="83"/>
      <c r="M137" s="80"/>
    </row>
    <row r="138" spans="5:23">
      <c r="H138" s="82"/>
      <c r="I138" s="83"/>
      <c r="J138" s="83"/>
      <c r="M138" s="80"/>
    </row>
    <row r="139" spans="5:23">
      <c r="H139" s="82"/>
      <c r="I139" s="83"/>
      <c r="J139" s="83"/>
      <c r="M139" s="80"/>
    </row>
    <row r="140" spans="5:23">
      <c r="H140" s="82"/>
      <c r="I140" s="83"/>
      <c r="J140" s="83"/>
      <c r="M140" s="80"/>
    </row>
    <row r="141" spans="5:23">
      <c r="H141" s="82"/>
      <c r="I141" s="83"/>
      <c r="J141" s="83"/>
      <c r="M141" s="80"/>
    </row>
    <row r="142" spans="5:23">
      <c r="H142" s="82"/>
      <c r="I142" s="83"/>
      <c r="J142" s="83"/>
      <c r="M142" s="80"/>
    </row>
    <row r="143" spans="5:23">
      <c r="H143" s="82"/>
      <c r="I143" s="83"/>
      <c r="J143" s="83"/>
      <c r="M143" s="80"/>
    </row>
    <row r="144" spans="5:23">
      <c r="H144" s="82"/>
      <c r="I144" s="83"/>
      <c r="J144" s="83"/>
      <c r="M144" s="80"/>
    </row>
    <row r="145" spans="8:13">
      <c r="H145" s="82"/>
      <c r="I145" s="83"/>
      <c r="J145" s="83"/>
      <c r="M145" s="80"/>
    </row>
    <row r="146" spans="8:13">
      <c r="H146" s="82"/>
      <c r="I146" s="83"/>
      <c r="J146" s="83"/>
      <c r="M146" s="80"/>
    </row>
    <row r="147" spans="8:13">
      <c r="H147" s="82"/>
      <c r="I147" s="83"/>
      <c r="J147" s="83"/>
      <c r="M147" s="80"/>
    </row>
    <row r="148" spans="8:13">
      <c r="H148" s="82"/>
      <c r="I148" s="83"/>
      <c r="J148" s="83"/>
      <c r="M148" s="80"/>
    </row>
    <row r="149" spans="8:13">
      <c r="H149" s="82"/>
      <c r="I149" s="83"/>
      <c r="J149" s="83"/>
      <c r="M149" s="80"/>
    </row>
    <row r="150" spans="8:13">
      <c r="H150" s="82"/>
      <c r="I150" s="83"/>
      <c r="J150" s="83"/>
      <c r="M150" s="80"/>
    </row>
    <row r="151" spans="8:13">
      <c r="H151" s="82"/>
      <c r="I151" s="83"/>
      <c r="J151" s="83"/>
      <c r="M151" s="80"/>
    </row>
    <row r="152" spans="8:13">
      <c r="H152" s="82"/>
      <c r="I152" s="83"/>
      <c r="J152" s="83"/>
      <c r="M152" s="80"/>
    </row>
    <row r="153" spans="8:13">
      <c r="H153" s="82"/>
      <c r="I153" s="83"/>
      <c r="J153" s="83"/>
      <c r="M153" s="80"/>
    </row>
    <row r="154" spans="8:13">
      <c r="H154" s="82"/>
      <c r="I154" s="83"/>
      <c r="J154" s="83"/>
      <c r="M154" s="80"/>
    </row>
    <row r="155" spans="8:13">
      <c r="H155" s="82"/>
      <c r="I155" s="83"/>
      <c r="J155" s="83"/>
      <c r="M155" s="80"/>
    </row>
    <row r="156" spans="8:13">
      <c r="H156" s="82"/>
      <c r="I156" s="83"/>
      <c r="J156" s="83"/>
      <c r="M156" s="80"/>
    </row>
    <row r="157" spans="8:13">
      <c r="H157" s="82"/>
      <c r="I157" s="83"/>
      <c r="J157" s="83"/>
      <c r="M157" s="80"/>
    </row>
    <row r="158" spans="8:13">
      <c r="H158" s="82"/>
      <c r="I158" s="83"/>
      <c r="J158" s="83"/>
      <c r="M158" s="80"/>
    </row>
    <row r="159" spans="8:13">
      <c r="H159" s="82"/>
      <c r="I159" s="83"/>
      <c r="J159" s="83"/>
      <c r="M159" s="80"/>
    </row>
    <row r="160" spans="8:13">
      <c r="H160" s="82"/>
      <c r="I160" s="83"/>
      <c r="J160" s="83"/>
      <c r="M160" s="80"/>
    </row>
    <row r="161" spans="8:13">
      <c r="H161" s="82"/>
      <c r="I161" s="83"/>
      <c r="J161" s="83"/>
      <c r="M161" s="80"/>
    </row>
    <row r="162" spans="8:13">
      <c r="H162" s="82"/>
      <c r="I162" s="83"/>
      <c r="J162" s="83"/>
      <c r="M162" s="80"/>
    </row>
    <row r="163" spans="8:13">
      <c r="H163" s="82"/>
      <c r="I163" s="83"/>
      <c r="J163" s="83"/>
      <c r="M163" s="80"/>
    </row>
    <row r="164" spans="8:13">
      <c r="H164" s="82"/>
      <c r="I164" s="83"/>
      <c r="J164" s="83"/>
      <c r="M164" s="80"/>
    </row>
    <row r="165" spans="8:13">
      <c r="H165" s="82"/>
      <c r="I165" s="83"/>
      <c r="J165" s="83"/>
      <c r="M165" s="80"/>
    </row>
    <row r="166" spans="8:13">
      <c r="H166" s="82"/>
      <c r="I166" s="83"/>
      <c r="J166" s="83"/>
      <c r="M166" s="80"/>
    </row>
    <row r="167" spans="8:13">
      <c r="H167" s="82"/>
      <c r="I167" s="83"/>
      <c r="J167" s="83"/>
      <c r="M167" s="80"/>
    </row>
    <row r="168" spans="8:13">
      <c r="H168" s="82"/>
      <c r="I168" s="83"/>
      <c r="J168" s="83"/>
      <c r="M168" s="80"/>
    </row>
    <row r="169" spans="8:13">
      <c r="H169" s="82"/>
      <c r="I169" s="83"/>
      <c r="J169" s="83"/>
      <c r="M169" s="80"/>
    </row>
    <row r="170" spans="8:13">
      <c r="H170" s="82"/>
      <c r="I170" s="83"/>
      <c r="J170" s="83"/>
      <c r="M170" s="80"/>
    </row>
    <row r="171" spans="8:13">
      <c r="H171" s="82"/>
      <c r="I171" s="83"/>
      <c r="J171" s="83"/>
    </row>
    <row r="172" spans="8:13">
      <c r="H172" s="82"/>
      <c r="I172" s="83"/>
      <c r="J172" s="83"/>
    </row>
    <row r="173" spans="8:13">
      <c r="H173" s="82"/>
      <c r="I173" s="83"/>
      <c r="J173" s="83"/>
    </row>
    <row r="174" spans="8:13">
      <c r="H174" s="82"/>
      <c r="I174" s="83"/>
      <c r="J174" s="83"/>
    </row>
    <row r="175" spans="8:13">
      <c r="H175" s="82"/>
      <c r="I175" s="83"/>
      <c r="J175" s="83"/>
    </row>
    <row r="176" spans="8:13">
      <c r="H176" s="82"/>
      <c r="I176" s="83"/>
      <c r="J176" s="83"/>
    </row>
    <row r="177" spans="8:10">
      <c r="H177" s="82"/>
      <c r="I177" s="83"/>
      <c r="J177" s="83"/>
    </row>
    <row r="178" spans="8:10">
      <c r="H178" s="82"/>
      <c r="I178" s="83"/>
      <c r="J178" s="83"/>
    </row>
    <row r="179" spans="8:10">
      <c r="H179" s="82"/>
      <c r="I179" s="83"/>
      <c r="J179" s="83"/>
    </row>
    <row r="180" spans="8:10">
      <c r="H180" s="82"/>
      <c r="I180" s="83"/>
      <c r="J180" s="83"/>
    </row>
    <row r="181" spans="8:10">
      <c r="H181" s="82"/>
      <c r="I181" s="83"/>
      <c r="J181" s="83"/>
    </row>
    <row r="182" spans="8:10">
      <c r="H182" s="82"/>
      <c r="I182" s="83"/>
      <c r="J182" s="83"/>
    </row>
    <row r="183" spans="8:10">
      <c r="H183" s="82"/>
      <c r="I183" s="83"/>
      <c r="J183" s="83"/>
    </row>
    <row r="184" spans="8:10">
      <c r="H184" s="82"/>
      <c r="I184" s="83"/>
      <c r="J184" s="83"/>
    </row>
    <row r="185" spans="8:10">
      <c r="H185" s="82"/>
      <c r="I185" s="83"/>
      <c r="J185" s="83"/>
    </row>
    <row r="186" spans="8:10">
      <c r="H186" s="82"/>
      <c r="I186" s="83"/>
      <c r="J186" s="83"/>
    </row>
    <row r="187" spans="8:10">
      <c r="H187" s="82"/>
      <c r="I187" s="83"/>
      <c r="J187" s="83"/>
    </row>
    <row r="188" spans="8:10">
      <c r="H188" s="82"/>
      <c r="I188" s="83"/>
      <c r="J188" s="83"/>
    </row>
    <row r="189" spans="8:10">
      <c r="H189" s="82"/>
      <c r="I189" s="83"/>
      <c r="J189" s="83"/>
    </row>
    <row r="190" spans="8:10">
      <c r="H190" s="82"/>
      <c r="I190" s="83"/>
      <c r="J190" s="83"/>
    </row>
    <row r="191" spans="8:10">
      <c r="H191" s="82"/>
      <c r="I191" s="83"/>
      <c r="J191" s="83"/>
    </row>
    <row r="192" spans="8:10">
      <c r="H192" s="82"/>
      <c r="I192" s="83"/>
      <c r="J192" s="83"/>
    </row>
    <row r="193" spans="8:10">
      <c r="H193" s="82"/>
      <c r="I193" s="83"/>
      <c r="J193" s="83"/>
    </row>
    <row r="194" spans="8:10">
      <c r="H194" s="82"/>
      <c r="I194" s="83"/>
      <c r="J194" s="83"/>
    </row>
    <row r="195" spans="8:10">
      <c r="H195" s="82"/>
      <c r="I195" s="83"/>
      <c r="J195" s="83"/>
    </row>
    <row r="196" spans="8:10">
      <c r="H196" s="82"/>
      <c r="I196" s="83"/>
      <c r="J196" s="83"/>
    </row>
    <row r="197" spans="8:10">
      <c r="H197" s="82"/>
      <c r="I197" s="83"/>
      <c r="J197" s="83"/>
    </row>
    <row r="198" spans="8:10">
      <c r="H198" s="82"/>
      <c r="I198" s="83"/>
      <c r="J198" s="83"/>
    </row>
    <row r="199" spans="8:10">
      <c r="H199" s="82"/>
      <c r="I199" s="83"/>
      <c r="J199" s="83"/>
    </row>
    <row r="200" spans="8:10">
      <c r="H200" s="82"/>
      <c r="I200" s="83"/>
      <c r="J200" s="83"/>
    </row>
    <row r="201" spans="8:10">
      <c r="H201" s="82"/>
      <c r="I201" s="83"/>
      <c r="J201" s="83"/>
    </row>
    <row r="202" spans="8:10">
      <c r="H202" s="82"/>
      <c r="I202" s="83"/>
      <c r="J202" s="83"/>
    </row>
    <row r="203" spans="8:10">
      <c r="H203" s="82"/>
      <c r="I203" s="83"/>
      <c r="J203" s="83"/>
    </row>
    <row r="204" spans="8:10">
      <c r="H204" s="82"/>
      <c r="I204" s="83"/>
      <c r="J204" s="83"/>
    </row>
    <row r="205" spans="8:10">
      <c r="H205" s="82"/>
      <c r="I205" s="83"/>
      <c r="J205" s="83"/>
    </row>
    <row r="206" spans="8:10">
      <c r="H206" s="82"/>
      <c r="I206" s="83"/>
      <c r="J206" s="83"/>
    </row>
    <row r="207" spans="8:10">
      <c r="H207" s="82"/>
      <c r="I207" s="83"/>
      <c r="J207" s="83"/>
    </row>
    <row r="208" spans="8:10">
      <c r="H208" s="82"/>
      <c r="I208" s="83"/>
      <c r="J208" s="83"/>
    </row>
    <row r="209" spans="8:10">
      <c r="H209" s="82"/>
      <c r="I209" s="83"/>
      <c r="J209" s="83"/>
    </row>
    <row r="210" spans="8:10">
      <c r="H210" s="82"/>
      <c r="I210" s="83"/>
      <c r="J210" s="83"/>
    </row>
    <row r="211" spans="8:10">
      <c r="H211" s="82"/>
      <c r="I211" s="83"/>
      <c r="J211" s="83"/>
    </row>
    <row r="212" spans="8:10">
      <c r="H212" s="82"/>
      <c r="I212" s="83"/>
      <c r="J212" s="83"/>
    </row>
    <row r="213" spans="8:10">
      <c r="H213" s="82"/>
      <c r="I213" s="83"/>
      <c r="J213" s="83"/>
    </row>
    <row r="214" spans="8:10">
      <c r="H214" s="82"/>
      <c r="I214" s="83"/>
      <c r="J214" s="83"/>
    </row>
    <row r="215" spans="8:10">
      <c r="H215" s="82"/>
      <c r="I215" s="83"/>
      <c r="J215" s="83"/>
    </row>
    <row r="216" spans="8:10">
      <c r="H216" s="82"/>
      <c r="I216" s="83"/>
      <c r="J216" s="83"/>
    </row>
    <row r="217" spans="8:10">
      <c r="H217" s="82"/>
      <c r="I217" s="83"/>
      <c r="J217" s="83"/>
    </row>
    <row r="218" spans="8:10">
      <c r="H218" s="82"/>
      <c r="I218" s="83"/>
      <c r="J218" s="83"/>
    </row>
    <row r="219" spans="8:10">
      <c r="H219" s="82"/>
      <c r="I219" s="83"/>
      <c r="J219" s="83"/>
    </row>
    <row r="220" spans="8:10">
      <c r="H220" s="82"/>
      <c r="I220" s="83"/>
      <c r="J220" s="83"/>
    </row>
    <row r="221" spans="8:10">
      <c r="H221" s="82"/>
      <c r="I221" s="83"/>
      <c r="J221" s="83"/>
    </row>
    <row r="222" spans="8:10">
      <c r="H222" s="82"/>
      <c r="I222" s="83"/>
      <c r="J222" s="83"/>
    </row>
    <row r="223" spans="8:10">
      <c r="H223" s="82"/>
      <c r="I223" s="83"/>
      <c r="J223" s="83"/>
    </row>
    <row r="224" spans="8:10">
      <c r="H224" s="82"/>
      <c r="I224" s="83"/>
      <c r="J224" s="83"/>
    </row>
    <row r="225" spans="8:10">
      <c r="H225" s="82"/>
      <c r="I225" s="83"/>
      <c r="J225" s="83"/>
    </row>
    <row r="226" spans="8:10">
      <c r="H226" s="82"/>
      <c r="I226" s="83"/>
      <c r="J226" s="83"/>
    </row>
    <row r="227" spans="8:10">
      <c r="H227" s="82"/>
      <c r="I227" s="83"/>
      <c r="J227" s="83"/>
    </row>
    <row r="228" spans="8:10">
      <c r="H228" s="82"/>
      <c r="I228" s="83"/>
      <c r="J228" s="83"/>
    </row>
    <row r="229" spans="8:10">
      <c r="H229" s="82"/>
      <c r="I229" s="83"/>
      <c r="J229" s="83"/>
    </row>
    <row r="230" spans="8:10">
      <c r="H230" s="82"/>
      <c r="I230" s="83"/>
      <c r="J230" s="83"/>
    </row>
    <row r="231" spans="8:10">
      <c r="H231" s="82"/>
      <c r="I231" s="83"/>
      <c r="J231" s="83"/>
    </row>
    <row r="232" spans="8:10">
      <c r="H232" s="82"/>
      <c r="I232" s="83"/>
      <c r="J232" s="83"/>
    </row>
    <row r="233" spans="8:10">
      <c r="H233" s="82"/>
      <c r="I233" s="83"/>
      <c r="J233" s="83"/>
    </row>
    <row r="234" spans="8:10">
      <c r="H234" s="82"/>
      <c r="I234" s="83"/>
      <c r="J234" s="83"/>
    </row>
    <row r="235" spans="8:10">
      <c r="H235" s="82"/>
      <c r="I235" s="83"/>
      <c r="J235" s="83"/>
    </row>
    <row r="236" spans="8:10">
      <c r="H236" s="82"/>
      <c r="I236" s="83"/>
      <c r="J236" s="83"/>
    </row>
    <row r="237" spans="8:10">
      <c r="H237" s="82"/>
      <c r="I237" s="83"/>
      <c r="J237" s="83"/>
    </row>
    <row r="238" spans="8:10">
      <c r="H238" s="82"/>
      <c r="I238" s="83"/>
      <c r="J238" s="83"/>
    </row>
    <row r="239" spans="8:10">
      <c r="H239" s="82"/>
      <c r="I239" s="83"/>
      <c r="J239" s="83"/>
    </row>
    <row r="240" spans="8:10">
      <c r="H240" s="82"/>
      <c r="I240" s="83"/>
      <c r="J240" s="83"/>
    </row>
    <row r="241" spans="8:10">
      <c r="H241" s="82"/>
      <c r="I241" s="83"/>
      <c r="J241" s="83"/>
    </row>
    <row r="242" spans="8:10">
      <c r="H242" s="82"/>
      <c r="I242" s="83"/>
      <c r="J242" s="83"/>
    </row>
    <row r="243" spans="8:10">
      <c r="H243" s="82"/>
      <c r="I243" s="83"/>
      <c r="J243" s="83"/>
    </row>
    <row r="244" spans="8:10">
      <c r="H244" s="82"/>
      <c r="I244" s="83"/>
      <c r="J244" s="83"/>
    </row>
    <row r="245" spans="8:10">
      <c r="H245" s="82"/>
      <c r="I245" s="83"/>
      <c r="J245" s="83"/>
    </row>
    <row r="246" spans="8:10">
      <c r="H246" s="82"/>
      <c r="I246" s="83"/>
      <c r="J246" s="83"/>
    </row>
    <row r="247" spans="8:10">
      <c r="H247" s="82"/>
      <c r="I247" s="83"/>
      <c r="J247" s="83"/>
    </row>
    <row r="248" spans="8:10">
      <c r="H248" s="82"/>
      <c r="I248" s="83"/>
      <c r="J248" s="83"/>
    </row>
    <row r="249" spans="8:10">
      <c r="H249" s="82"/>
      <c r="I249" s="83"/>
      <c r="J249" s="83"/>
    </row>
    <row r="250" spans="8:10">
      <c r="H250" s="82"/>
      <c r="I250" s="83"/>
      <c r="J250" s="83"/>
    </row>
    <row r="251" spans="8:10">
      <c r="H251" s="82"/>
      <c r="I251" s="83"/>
      <c r="J251" s="83"/>
    </row>
    <row r="252" spans="8:10">
      <c r="H252" s="82"/>
      <c r="I252" s="83"/>
      <c r="J252" s="83"/>
    </row>
    <row r="253" spans="8:10">
      <c r="H253" s="82"/>
      <c r="I253" s="83"/>
      <c r="J253" s="83"/>
    </row>
    <row r="254" spans="8:10">
      <c r="H254" s="82"/>
      <c r="I254" s="83"/>
      <c r="J254" s="83"/>
    </row>
    <row r="255" spans="8:10">
      <c r="H255" s="82"/>
      <c r="I255" s="83"/>
      <c r="J255" s="83"/>
    </row>
    <row r="256" spans="8:10">
      <c r="H256" s="82"/>
      <c r="I256" s="83"/>
      <c r="J256" s="83"/>
    </row>
    <row r="257" spans="8:10">
      <c r="H257" s="82"/>
      <c r="I257" s="83"/>
      <c r="J257" s="83"/>
    </row>
    <row r="258" spans="8:10">
      <c r="H258" s="82"/>
      <c r="I258" s="83"/>
      <c r="J258" s="83"/>
    </row>
    <row r="259" spans="8:10">
      <c r="H259" s="82"/>
      <c r="I259" s="83"/>
      <c r="J259" s="83"/>
    </row>
    <row r="260" spans="8:10">
      <c r="H260" s="82"/>
      <c r="I260" s="83"/>
      <c r="J260" s="83"/>
    </row>
    <row r="261" spans="8:10">
      <c r="H261" s="82"/>
      <c r="I261" s="83"/>
      <c r="J261" s="83"/>
    </row>
    <row r="262" spans="8:10">
      <c r="H262" s="82"/>
      <c r="I262" s="83"/>
      <c r="J262" s="83"/>
    </row>
    <row r="263" spans="8:10">
      <c r="H263" s="82"/>
      <c r="I263" s="83"/>
      <c r="J263" s="83"/>
    </row>
    <row r="264" spans="8:10">
      <c r="H264" s="82"/>
      <c r="I264" s="83"/>
      <c r="J264" s="83"/>
    </row>
    <row r="265" spans="8:10">
      <c r="H265" s="82"/>
      <c r="I265" s="83"/>
      <c r="J265" s="83"/>
    </row>
    <row r="266" spans="8:10">
      <c r="H266" s="82"/>
      <c r="I266" s="83"/>
      <c r="J266" s="83"/>
    </row>
    <row r="267" spans="8:10">
      <c r="H267" s="82"/>
      <c r="I267" s="83"/>
      <c r="J267" s="83"/>
    </row>
    <row r="268" spans="8:10">
      <c r="H268" s="82"/>
      <c r="I268" s="83"/>
      <c r="J268" s="83"/>
    </row>
    <row r="269" spans="8:10">
      <c r="H269" s="82"/>
      <c r="I269" s="83"/>
      <c r="J269" s="83"/>
    </row>
    <row r="270" spans="8:10">
      <c r="H270" s="82"/>
      <c r="I270" s="83"/>
      <c r="J270" s="83"/>
    </row>
    <row r="271" spans="8:10">
      <c r="H271" s="82"/>
      <c r="I271" s="83"/>
      <c r="J271" s="83"/>
    </row>
    <row r="272" spans="8:10">
      <c r="H272" s="82"/>
      <c r="I272" s="83"/>
      <c r="J272" s="83"/>
    </row>
    <row r="273" spans="8:10">
      <c r="H273" s="82"/>
      <c r="I273" s="83"/>
      <c r="J273" s="83"/>
    </row>
    <row r="274" spans="8:10">
      <c r="H274" s="82"/>
      <c r="I274" s="83"/>
      <c r="J274" s="83"/>
    </row>
    <row r="275" spans="8:10">
      <c r="H275" s="82"/>
      <c r="I275" s="83"/>
      <c r="J275" s="83"/>
    </row>
    <row r="276" spans="8:10">
      <c r="H276" s="82"/>
      <c r="I276" s="83"/>
      <c r="J276" s="83"/>
    </row>
    <row r="277" spans="8:10">
      <c r="H277" s="82"/>
      <c r="I277" s="83"/>
      <c r="J277" s="83"/>
    </row>
    <row r="278" spans="8:10">
      <c r="H278" s="82"/>
      <c r="I278" s="83"/>
      <c r="J278" s="83"/>
    </row>
    <row r="279" spans="8:10">
      <c r="H279" s="82"/>
      <c r="I279" s="83"/>
      <c r="J279" s="83"/>
    </row>
    <row r="280" spans="8:10">
      <c r="H280" s="82"/>
      <c r="I280" s="83"/>
      <c r="J280" s="83"/>
    </row>
    <row r="281" spans="8:10">
      <c r="H281" s="82"/>
      <c r="I281" s="83"/>
      <c r="J281" s="83"/>
    </row>
    <row r="282" spans="8:10">
      <c r="H282" s="82"/>
      <c r="I282" s="83"/>
      <c r="J282" s="83"/>
    </row>
    <row r="283" spans="8:10">
      <c r="H283" s="82"/>
      <c r="I283" s="83"/>
      <c r="J283" s="83"/>
    </row>
    <row r="284" spans="8:10">
      <c r="H284" s="82"/>
      <c r="I284" s="83"/>
      <c r="J284" s="83"/>
    </row>
    <row r="285" spans="8:10">
      <c r="H285" s="82"/>
      <c r="I285" s="83"/>
      <c r="J285" s="83"/>
    </row>
    <row r="286" spans="8:10">
      <c r="H286" s="82"/>
      <c r="I286" s="83"/>
      <c r="J286" s="83"/>
    </row>
    <row r="287" spans="8:10">
      <c r="H287" s="82"/>
      <c r="I287" s="83"/>
      <c r="J287" s="83"/>
    </row>
    <row r="288" spans="8:10">
      <c r="H288" s="82"/>
      <c r="I288" s="83"/>
      <c r="J288" s="83"/>
    </row>
    <row r="289" spans="8:10">
      <c r="H289" s="82"/>
      <c r="I289" s="83"/>
      <c r="J289" s="83"/>
    </row>
    <row r="290" spans="8:10">
      <c r="H290" s="82"/>
      <c r="I290" s="83"/>
      <c r="J290" s="83"/>
    </row>
    <row r="291" spans="8:10">
      <c r="H291" s="82"/>
      <c r="I291" s="83"/>
      <c r="J291" s="83"/>
    </row>
    <row r="292" spans="8:10">
      <c r="H292" s="82"/>
      <c r="I292" s="83"/>
      <c r="J292" s="83"/>
    </row>
    <row r="293" spans="8:10">
      <c r="H293" s="82"/>
      <c r="I293" s="83"/>
      <c r="J293" s="83"/>
    </row>
    <row r="294" spans="8:10">
      <c r="H294" s="82"/>
      <c r="I294" s="83"/>
      <c r="J294" s="83"/>
    </row>
    <row r="295" spans="8:10">
      <c r="H295" s="82"/>
      <c r="I295" s="83"/>
      <c r="J295" s="83"/>
    </row>
    <row r="296" spans="8:10">
      <c r="H296" s="82"/>
      <c r="I296" s="83"/>
      <c r="J296" s="83"/>
    </row>
    <row r="297" spans="8:10">
      <c r="H297" s="82"/>
      <c r="I297" s="83"/>
      <c r="J297" s="83"/>
    </row>
    <row r="298" spans="8:10">
      <c r="H298" s="82"/>
      <c r="I298" s="83"/>
      <c r="J298" s="83"/>
    </row>
    <row r="299" spans="8:10">
      <c r="H299" s="82"/>
      <c r="I299" s="83"/>
      <c r="J299" s="83"/>
    </row>
    <row r="300" spans="8:10">
      <c r="H300" s="82"/>
      <c r="I300" s="83"/>
      <c r="J300" s="83"/>
    </row>
    <row r="301" spans="8:10">
      <c r="H301" s="82"/>
      <c r="I301" s="83"/>
      <c r="J301" s="83"/>
    </row>
    <row r="302" spans="8:10">
      <c r="H302" s="82"/>
      <c r="I302" s="83"/>
      <c r="J302" s="83"/>
    </row>
    <row r="303" spans="8:10">
      <c r="H303" s="82"/>
      <c r="I303" s="83"/>
      <c r="J303" s="83"/>
    </row>
    <row r="304" spans="8:10">
      <c r="H304" s="82"/>
      <c r="I304" s="83"/>
      <c r="J304" s="83"/>
    </row>
    <row r="305" spans="8:10">
      <c r="H305" s="82"/>
      <c r="I305" s="83"/>
      <c r="J305" s="83"/>
    </row>
    <row r="306" spans="8:10">
      <c r="H306" s="82"/>
      <c r="I306" s="83"/>
      <c r="J306" s="83"/>
    </row>
    <row r="307" spans="8:10">
      <c r="H307" s="82"/>
      <c r="I307" s="83"/>
      <c r="J307" s="83"/>
    </row>
    <row r="308" spans="8:10">
      <c r="H308" s="82"/>
      <c r="I308" s="83"/>
      <c r="J308" s="83"/>
    </row>
    <row r="309" spans="8:10">
      <c r="H309" s="82"/>
      <c r="I309" s="83"/>
      <c r="J309" s="83"/>
    </row>
    <row r="310" spans="8:10">
      <c r="H310" s="82"/>
      <c r="I310" s="83"/>
      <c r="J310" s="83"/>
    </row>
    <row r="311" spans="8:10">
      <c r="H311" s="82"/>
      <c r="I311" s="83"/>
      <c r="J311" s="83"/>
    </row>
    <row r="312" spans="8:10">
      <c r="H312" s="82"/>
      <c r="I312" s="83"/>
      <c r="J312" s="83"/>
    </row>
    <row r="313" spans="8:10">
      <c r="H313" s="82"/>
      <c r="I313" s="83"/>
      <c r="J313" s="83"/>
    </row>
    <row r="314" spans="8:10">
      <c r="H314" s="82"/>
      <c r="I314" s="83"/>
      <c r="J314" s="83"/>
    </row>
    <row r="315" spans="8:10">
      <c r="H315" s="82"/>
      <c r="I315" s="83"/>
      <c r="J315" s="83"/>
    </row>
    <row r="316" spans="8:10">
      <c r="H316" s="82"/>
      <c r="I316" s="83"/>
      <c r="J316" s="83"/>
    </row>
    <row r="317" spans="8:10">
      <c r="H317" s="82"/>
      <c r="I317" s="83"/>
      <c r="J317" s="83"/>
    </row>
    <row r="318" spans="8:10">
      <c r="H318" s="82"/>
      <c r="I318" s="83"/>
      <c r="J318" s="83"/>
    </row>
    <row r="319" spans="8:10">
      <c r="H319" s="82"/>
      <c r="I319" s="83"/>
      <c r="J319" s="83"/>
    </row>
    <row r="320" spans="8:10">
      <c r="H320" s="82"/>
      <c r="I320" s="83"/>
      <c r="J320" s="83"/>
    </row>
    <row r="321" spans="8:10">
      <c r="H321" s="82"/>
      <c r="I321" s="83"/>
      <c r="J321" s="83"/>
    </row>
    <row r="322" spans="8:10">
      <c r="H322" s="82"/>
      <c r="I322" s="83"/>
      <c r="J322" s="83"/>
    </row>
    <row r="323" spans="8:10">
      <c r="H323" s="82"/>
      <c r="I323" s="83"/>
      <c r="J323" s="83"/>
    </row>
    <row r="324" spans="8:10">
      <c r="H324" s="82"/>
      <c r="I324" s="83"/>
      <c r="J324" s="83"/>
    </row>
    <row r="325" spans="8:10">
      <c r="H325" s="82"/>
      <c r="I325" s="83"/>
      <c r="J325" s="83"/>
    </row>
    <row r="326" spans="8:10">
      <c r="H326" s="82"/>
      <c r="I326" s="83"/>
      <c r="J326" s="83"/>
    </row>
    <row r="327" spans="8:10">
      <c r="H327" s="82"/>
      <c r="I327" s="83"/>
      <c r="J327" s="83"/>
    </row>
    <row r="328" spans="8:10">
      <c r="H328" s="82"/>
      <c r="I328" s="83"/>
      <c r="J328" s="83"/>
    </row>
    <row r="329" spans="8:10">
      <c r="H329" s="82"/>
      <c r="I329" s="83"/>
      <c r="J329" s="83"/>
    </row>
    <row r="330" spans="8:10">
      <c r="H330" s="82"/>
      <c r="I330" s="83"/>
      <c r="J330" s="83"/>
    </row>
    <row r="331" spans="8:10">
      <c r="H331" s="82"/>
      <c r="I331" s="83"/>
      <c r="J331" s="83"/>
    </row>
    <row r="332" spans="8:10">
      <c r="H332" s="82"/>
      <c r="I332" s="83"/>
      <c r="J332" s="83"/>
    </row>
    <row r="333" spans="8:10">
      <c r="H333" s="82"/>
      <c r="I333" s="83"/>
      <c r="J333" s="83"/>
    </row>
    <row r="334" spans="8:10">
      <c r="H334" s="82"/>
      <c r="I334" s="83"/>
      <c r="J334" s="83"/>
    </row>
    <row r="335" spans="8:10">
      <c r="H335" s="82"/>
      <c r="I335" s="83"/>
      <c r="J335" s="83"/>
    </row>
    <row r="336" spans="8:10">
      <c r="H336" s="82"/>
      <c r="I336" s="83"/>
      <c r="J336" s="83"/>
    </row>
    <row r="337" spans="8:10">
      <c r="H337" s="82"/>
      <c r="I337" s="83"/>
      <c r="J337" s="83"/>
    </row>
    <row r="338" spans="8:10">
      <c r="H338" s="82"/>
      <c r="I338" s="83"/>
      <c r="J338" s="83"/>
    </row>
    <row r="339" spans="8:10">
      <c r="H339" s="82"/>
      <c r="I339" s="83"/>
      <c r="J339" s="83"/>
    </row>
    <row r="340" spans="8:10">
      <c r="H340" s="82"/>
      <c r="I340" s="83"/>
      <c r="J340" s="83"/>
    </row>
    <row r="341" spans="8:10">
      <c r="H341" s="82"/>
      <c r="I341" s="83"/>
      <c r="J341" s="83"/>
    </row>
    <row r="342" spans="8:10">
      <c r="H342" s="82"/>
      <c r="I342" s="83"/>
      <c r="J342" s="83"/>
    </row>
    <row r="343" spans="8:10">
      <c r="H343" s="82"/>
      <c r="I343" s="83"/>
      <c r="J343" s="83"/>
    </row>
    <row r="344" spans="8:10">
      <c r="H344" s="82"/>
      <c r="I344" s="83"/>
      <c r="J344" s="83"/>
    </row>
    <row r="345" spans="8:10">
      <c r="H345" s="82"/>
      <c r="I345" s="83"/>
      <c r="J345" s="83"/>
    </row>
    <row r="346" spans="8:10">
      <c r="H346" s="82"/>
      <c r="I346" s="83"/>
      <c r="J346" s="83"/>
    </row>
    <row r="347" spans="8:10">
      <c r="H347" s="82"/>
      <c r="I347" s="83"/>
      <c r="J347" s="83"/>
    </row>
    <row r="348" spans="8:10">
      <c r="H348" s="82"/>
      <c r="I348" s="83"/>
      <c r="J348" s="83"/>
    </row>
    <row r="349" spans="8:10">
      <c r="H349" s="82"/>
      <c r="I349" s="83"/>
      <c r="J349" s="83"/>
    </row>
    <row r="350" spans="8:10">
      <c r="H350" s="82"/>
      <c r="I350" s="83"/>
      <c r="J350" s="83"/>
    </row>
    <row r="351" spans="8:10">
      <c r="H351" s="82"/>
      <c r="I351" s="83"/>
      <c r="J351" s="83"/>
    </row>
    <row r="352" spans="8:10">
      <c r="H352" s="82"/>
      <c r="I352" s="83"/>
      <c r="J352" s="83"/>
    </row>
    <row r="353" spans="8:10">
      <c r="H353" s="82"/>
      <c r="I353" s="83"/>
      <c r="J353" s="83"/>
    </row>
    <row r="354" spans="8:10">
      <c r="H354" s="82"/>
      <c r="I354" s="83"/>
      <c r="J354" s="83"/>
    </row>
    <row r="355" spans="8:10">
      <c r="H355" s="82"/>
      <c r="I355" s="83"/>
      <c r="J355" s="83"/>
    </row>
    <row r="356" spans="8:10">
      <c r="H356" s="82"/>
      <c r="I356" s="83"/>
      <c r="J356" s="83"/>
    </row>
    <row r="357" spans="8:10">
      <c r="H357" s="82"/>
      <c r="I357" s="83"/>
      <c r="J357" s="83"/>
    </row>
    <row r="358" spans="8:10">
      <c r="H358" s="82"/>
      <c r="I358" s="83"/>
      <c r="J358" s="83"/>
    </row>
    <row r="359" spans="8:10">
      <c r="H359" s="82"/>
      <c r="I359" s="83"/>
      <c r="J359" s="83"/>
    </row>
    <row r="360" spans="8:10">
      <c r="H360" s="82"/>
      <c r="I360" s="83"/>
      <c r="J360" s="83"/>
    </row>
    <row r="361" spans="8:10">
      <c r="H361" s="82"/>
      <c r="I361" s="83"/>
      <c r="J361" s="83"/>
    </row>
    <row r="362" spans="8:10">
      <c r="H362" s="82"/>
      <c r="I362" s="83"/>
      <c r="J362" s="83"/>
    </row>
    <row r="363" spans="8:10">
      <c r="H363" s="82"/>
      <c r="I363" s="83"/>
      <c r="J363" s="83"/>
    </row>
    <row r="364" spans="8:10">
      <c r="H364" s="82"/>
      <c r="I364" s="83"/>
      <c r="J364" s="83"/>
    </row>
    <row r="365" spans="8:10">
      <c r="H365" s="82"/>
      <c r="I365" s="83"/>
      <c r="J365" s="83"/>
    </row>
    <row r="366" spans="8:10">
      <c r="H366" s="82"/>
      <c r="I366" s="83"/>
      <c r="J366" s="83"/>
    </row>
    <row r="367" spans="8:10">
      <c r="H367" s="82"/>
      <c r="I367" s="83"/>
      <c r="J367" s="83"/>
    </row>
    <row r="368" spans="8:10">
      <c r="H368" s="82"/>
      <c r="I368" s="83"/>
      <c r="J368" s="83"/>
    </row>
    <row r="369" spans="8:10">
      <c r="H369" s="82"/>
      <c r="I369" s="83"/>
      <c r="J369" s="83"/>
    </row>
    <row r="370" spans="8:10">
      <c r="H370" s="82"/>
      <c r="I370" s="83"/>
      <c r="J370" s="83"/>
    </row>
    <row r="371" spans="8:10">
      <c r="H371" s="82"/>
      <c r="I371" s="83"/>
      <c r="J371" s="83"/>
    </row>
    <row r="372" spans="8:10">
      <c r="H372" s="82"/>
      <c r="I372" s="83"/>
      <c r="J372" s="83"/>
    </row>
    <row r="373" spans="8:10">
      <c r="H373" s="82"/>
      <c r="I373" s="83"/>
      <c r="J373" s="83"/>
    </row>
    <row r="374" spans="8:10">
      <c r="H374" s="82"/>
      <c r="I374" s="83"/>
      <c r="J374" s="83"/>
    </row>
    <row r="375" spans="8:10">
      <c r="H375" s="82"/>
      <c r="I375" s="83"/>
      <c r="J375" s="83"/>
    </row>
    <row r="376" spans="8:10">
      <c r="H376" s="82"/>
      <c r="I376" s="83"/>
      <c r="J376" s="83"/>
    </row>
    <row r="377" spans="8:10">
      <c r="H377" s="82"/>
      <c r="I377" s="83"/>
      <c r="J377" s="83"/>
    </row>
  </sheetData>
  <mergeCells count="25">
    <mergeCell ref="A4:V4"/>
    <mergeCell ref="A1:V1"/>
    <mergeCell ref="A2:V2"/>
    <mergeCell ref="A3:V3"/>
    <mergeCell ref="A5:A7"/>
    <mergeCell ref="B5:B7"/>
    <mergeCell ref="D5:H6"/>
    <mergeCell ref="I5:I7"/>
    <mergeCell ref="O5:V5"/>
    <mergeCell ref="O6:P6"/>
    <mergeCell ref="Q6:R6"/>
    <mergeCell ref="S6:T6"/>
    <mergeCell ref="U6:V6"/>
    <mergeCell ref="L118:N118"/>
    <mergeCell ref="K115:K118"/>
    <mergeCell ref="L117:N117"/>
    <mergeCell ref="J5:J7"/>
    <mergeCell ref="F8:G8"/>
    <mergeCell ref="K5:N5"/>
    <mergeCell ref="K6:K7"/>
    <mergeCell ref="L6:M6"/>
    <mergeCell ref="N6:N7"/>
    <mergeCell ref="A115:J118"/>
    <mergeCell ref="L115:N115"/>
    <mergeCell ref="L116:N116"/>
  </mergeCells>
  <phoneticPr fontId="0" type="noConversion"/>
  <pageMargins left="0.39370078740157483" right="0.19685039370078741" top="0.39370078740157483" bottom="0.39370078740157483" header="0.51181102362204722" footer="0.51181102362204722"/>
  <pageSetup paperSize="9" scale="77" orientation="landscape" r:id="rId1"/>
  <headerFooter alignWithMargins="0"/>
  <rowBreaks count="4" manualBreakCount="4">
    <brk id="38" max="23" man="1"/>
    <brk id="70" max="23" man="1"/>
    <brk id="103" max="23" man="1"/>
    <brk id="118" max="2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хореографы</vt:lpstr>
      <vt:lpstr>хореографы!Область_печати</vt:lpstr>
    </vt:vector>
  </TitlesOfParts>
  <Company>КОУК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2022-05-23T10:05:26Z</cp:lastPrinted>
  <dcterms:created xsi:type="dcterms:W3CDTF">2003-04-29T08:56:52Z</dcterms:created>
  <dcterms:modified xsi:type="dcterms:W3CDTF">2022-05-23T10:10:59Z</dcterms:modified>
</cp:coreProperties>
</file>